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6" yWindow="0" windowWidth="23136" windowHeight="12648" tabRatio="657" activeTab="4"/>
  </bookViews>
  <sheets>
    <sheet name="Coverpage" sheetId="2" r:id="rId1"/>
    <sheet name="StatementI" sheetId="3" r:id="rId2"/>
    <sheet name="StatementII" sheetId="4" r:id="rId3"/>
    <sheet name="StatementIII" sheetId="5" r:id="rId4"/>
    <sheet name="StatementIV" sheetId="6" r:id="rId5"/>
    <sheet name="Table1" sheetId="7" r:id="rId6"/>
    <sheet name="Table2" sheetId="8" r:id="rId7"/>
    <sheet name="Table3" sheetId="9" r:id="rId8"/>
    <sheet name="Table4" sheetId="10" r:id="rId9"/>
    <sheet name="Table5" sheetId="11" r:id="rId10"/>
    <sheet name="Table6" sheetId="12" r:id="rId11"/>
    <sheet name="Table6B" sheetId="14" r:id="rId12"/>
    <sheet name="Table7" sheetId="15" r:id="rId13"/>
    <sheet name="Table9" sheetId="18" r:id="rId14"/>
    <sheet name="Annex1" sheetId="19" state="hidden" r:id="rId15"/>
    <sheet name="Annex2" sheetId="20" state="hidden" r:id="rId16"/>
    <sheet name="Consolidation Checks" sheetId="21" state="hidden" r:id="rId17"/>
    <sheet name="OtherThanCashData Checks Report" sheetId="22" state="hidden" r:id="rId18"/>
    <sheet name="Cash Data Checks Report" sheetId="23" state="hidden" r:id="rId19"/>
    <sheet name="Report Form" sheetId="24" state="hidden" r:id="rId20"/>
  </sheets>
  <definedNames>
    <definedName name="DATA_ANNEX_1">Annex1!$E$9:$N$14,Annex1!$E$16:$N$21,Annex1!$E$43:$N$48,Annex1!$E$50:$N$55,Annex1!$E$60:$N$65,Annex1!$E$67:$N$72,Annex1!$E$94:$N$99,Annex1!$E$101:$N$106,Annex1!$E$111:$N$116,Annex1!$E$118:$N$123,Annex1!$E$129:$N$134,Annex1!$E$136:$N$141,Annex1!$E$146:$N$151,Annex1!$E$153:$N$158</definedName>
    <definedName name="DATA_STATEMENT_II">StatementII!$E$9:$N$22,StatementII!$E$24:$N$30,StatementII!$E$32:$N$40,StatementII!$E$42:$N$43</definedName>
    <definedName name="DATA_TABLE_1">Table1!$E$8:$N$89,Table1!$E$92:$M$93,Table1!$E$95:$N$100,Table1!$N$92:$N$93,Table1!$E$102:$N$107,Table1!$E$109:$N$114</definedName>
    <definedName name="DATA_TABLE_2">Table2!$E$8:$N$53,Table2!$E$56:$N$57,Table2!$E$59:$N$66,Table2!$E$68:$N$73,Table2!$E$75:$N$80</definedName>
    <definedName name="DATA_TABLE_3">Table3!$E$8:$N$79,Table3!$E$81:$N$99</definedName>
    <definedName name="DATA_TABLE_4">Table4!$E$8:$N$35,Table4!$E$37:$N$41</definedName>
    <definedName name="DATA_TABLE_5">Table5!$E$8:$N$35,Table5!$E$37:$N$41</definedName>
    <definedName name="DATA_TABLE_6">Table6!$E$8:$N$31,Table6!$E$33:$N$79,Table6!$E$81:$N$81,Table6!$E$83:$N$101,Table6!$E$103:$N$106,Table6!$E$108:$N$115</definedName>
    <definedName name="DATA_TABLE_6A">#REF!,#REF!,#REF!,#REF!,#REF!</definedName>
    <definedName name="DATA_TABLE_6B">Table6B!$E$8:$N$8,Table6B!$E$10:$N$10,Table6B!$E$13:$N$13,Table6B!$E$15:$N$15,Table6B!$E$17:$N$71</definedName>
    <definedName name="DATA_TABLE_7">Table7!$E$8:$N$87</definedName>
    <definedName name="DATA_TABLE_8A">#REF!,#REF!,#REF!,#REF!</definedName>
    <definedName name="DATA_TABLE_8B">#REF!,#REF!,#REF!,#REF!</definedName>
    <definedName name="DATA_TABLE_9">Table9!$E$8:$N$35,Table9!$E$37:$N$41</definedName>
    <definedName name="METADATA_COVERPAGE_1">Coverpage!$I$11:$I$12,Coverpage!$I$14:$I$15,Coverpage!$I$17:$I$22</definedName>
    <definedName name="METADATA_COVERPAGE_2">Coverpage!$I$27:$P$35</definedName>
    <definedName name="Print_Area_0" localSheetId="14">Annex1!$P$1:$X$154</definedName>
    <definedName name="Print_Area_0" localSheetId="15">Annex2!$A$1:$E$98</definedName>
    <definedName name="Print_Area_0" localSheetId="18">'Cash Data Checks Report'!$A$1:$O$46</definedName>
    <definedName name="Print_Area_0" localSheetId="0">Coverpage!$A$1:$S$41</definedName>
    <definedName name="Print_Area_0" localSheetId="17">'OtherThanCashData Checks Report'!$A$1:$O$46</definedName>
    <definedName name="Print_Area_0" localSheetId="1">StatementI!$A$1:$M$45</definedName>
    <definedName name="Print_Area_0" localSheetId="2">StatementII!$B$1:$N$43</definedName>
    <definedName name="Print_Area_0" localSheetId="3">StatementIII!$A$1:$M$37</definedName>
    <definedName name="Print_Area_0" localSheetId="4">StatementIV!$A$1:$M$25</definedName>
    <definedName name="Print_Area_0" localSheetId="5">Table1!$B$1:$N$114</definedName>
    <definedName name="Print_Area_0" localSheetId="6">Table2!$B$1:$N$80</definedName>
    <definedName name="Print_Area_0" localSheetId="7">Table3!$B$1:$N$99</definedName>
    <definedName name="Print_Area_0" localSheetId="8">Table4!$B$1:$N$41</definedName>
    <definedName name="Print_Area_0" localSheetId="9">Table5!$B$1:$N$41</definedName>
    <definedName name="Print_Area_0" localSheetId="10">Table6!$B$1:$N$115</definedName>
    <definedName name="Print_Area_0" localSheetId="11">Table6B!$B$1:$N$71</definedName>
    <definedName name="Print_Area_0" localSheetId="12">Table7!$B$1:$N$88</definedName>
    <definedName name="Print_Area_0" localSheetId="13">Table9!$B$1:$N$41</definedName>
    <definedName name="Print_Titles_0" localSheetId="14">Annex1!$1:$3</definedName>
    <definedName name="Print_Titles_0" localSheetId="1">StatementI!$1:$6</definedName>
    <definedName name="Print_Titles_0" localSheetId="2">StatementII!$1:$7</definedName>
    <definedName name="Print_Titles_0" localSheetId="4">StatementIV!$1:$6</definedName>
    <definedName name="Print_Titles_0" localSheetId="5">Table1!$1:$7</definedName>
    <definedName name="Print_Titles_0" localSheetId="6">Table2!$1:$7</definedName>
    <definedName name="Print_Titles_0" localSheetId="7">Table3!$1:$7</definedName>
    <definedName name="Print_Titles_0" localSheetId="8">Table4!$1:$7</definedName>
    <definedName name="Print_Titles_0" localSheetId="9">Table5!$1:$7</definedName>
    <definedName name="Print_Titles_0" localSheetId="10">Table6!$1:$7</definedName>
    <definedName name="Print_Titles_0" localSheetId="12">Table7!$1:$7</definedName>
    <definedName name="Print_Titles_0" localSheetId="13">Table9!$1:$7</definedName>
    <definedName name="Report_Version_Number">'Report Form'!$A$3</definedName>
    <definedName name="Report_Version_Tag">'Report Form'!$A$1</definedName>
    <definedName name="Reporting_Alternate_Sender_Email">Coverpage!$I$21</definedName>
    <definedName name="Reporting_Alternate_Sender_Name">Coverpage!$I$20</definedName>
    <definedName name="Reporting_Compiling_Organization">Coverpage!$I$17</definedName>
    <definedName name="Reporting_Country_Code">Coverpage!$I$9</definedName>
    <definedName name="Reporting_Country_Fiscal_End_Day">Coverpage!$I$12</definedName>
    <definedName name="Reporting_Country_Fiscal_End_Month">Coverpage!$I$11</definedName>
    <definedName name="Reporting_Country_Name">Coverpage!$I$8</definedName>
    <definedName name="Reporting_Currency_Blank">Coverpage!$U$14</definedName>
    <definedName name="Reporting_Currency_Code">Coverpage!$U$12</definedName>
    <definedName name="Reporting_Currency_Name">Coverpage!$I$13</definedName>
    <definedName name="Reporting_Date">Coverpage!$I$22</definedName>
    <definedName name="Reporting_Period_Code">Coverpage!$I$10</definedName>
    <definedName name="Reporting_Period_Std_Code">Coverpage!$U$10</definedName>
    <definedName name="Reporting_Scale_Name">Coverpage!$I$15</definedName>
    <definedName name="Reporting_Sender_Email">Coverpage!$I$19</definedName>
    <definedName name="Reporting_Sender_Name">Coverpage!$I$18</definedName>
    <definedName name="Z_C3088B2E_F853_4D7E_B687_C6500891DFCB_.wvu.PrintArea" localSheetId="14">Annex1!$P$1:$X$154</definedName>
    <definedName name="Z_C3088B2E_F853_4D7E_B687_C6500891DFCB_.wvu.PrintArea" localSheetId="15">Annex2!$A$1:$E$98</definedName>
    <definedName name="Z_C3088B2E_F853_4D7E_B687_C6500891DFCB_.wvu.PrintArea" localSheetId="18">'Cash Data Checks Report'!$A$1:$O$46</definedName>
    <definedName name="Z_C3088B2E_F853_4D7E_B687_C6500891DFCB_.wvu.PrintArea" localSheetId="0">Coverpage!$A$1:$S$41</definedName>
    <definedName name="Z_C3088B2E_F853_4D7E_B687_C6500891DFCB_.wvu.PrintArea" localSheetId="17">'OtherThanCashData Checks Report'!$A$1:$O$46</definedName>
    <definedName name="Z_C3088B2E_F853_4D7E_B687_C6500891DFCB_.wvu.PrintArea" localSheetId="1">StatementI!$A$1:$M$45</definedName>
    <definedName name="Z_C3088B2E_F853_4D7E_B687_C6500891DFCB_.wvu.PrintArea" localSheetId="2">StatementII!$B$1:$N$43</definedName>
    <definedName name="Z_C3088B2E_F853_4D7E_B687_C6500891DFCB_.wvu.PrintArea" localSheetId="3">StatementIII!$A$1:$M$37</definedName>
    <definedName name="Z_C3088B2E_F853_4D7E_B687_C6500891DFCB_.wvu.PrintArea" localSheetId="4">StatementIV!$A$1:$M$25</definedName>
    <definedName name="Z_C3088B2E_F853_4D7E_B687_C6500891DFCB_.wvu.PrintArea" localSheetId="5">Table1!$B$1:$N$114</definedName>
    <definedName name="Z_C3088B2E_F853_4D7E_B687_C6500891DFCB_.wvu.PrintArea" localSheetId="6">Table2!$B$1:$N$80</definedName>
    <definedName name="Z_C3088B2E_F853_4D7E_B687_C6500891DFCB_.wvu.PrintArea" localSheetId="7">Table3!$B$1:$N$99</definedName>
    <definedName name="Z_C3088B2E_F853_4D7E_B687_C6500891DFCB_.wvu.PrintArea" localSheetId="8">Table4!$B$1:$N$41</definedName>
    <definedName name="Z_C3088B2E_F853_4D7E_B687_C6500891DFCB_.wvu.PrintArea" localSheetId="9">Table5!$B$1:$N$41</definedName>
    <definedName name="Z_C3088B2E_F853_4D7E_B687_C6500891DFCB_.wvu.PrintArea" localSheetId="10">Table6!$B$1:$N$115</definedName>
    <definedName name="Z_C3088B2E_F853_4D7E_B687_C6500891DFCB_.wvu.PrintArea" localSheetId="11">Table6B!$B$1:$N$71</definedName>
    <definedName name="Z_C3088B2E_F853_4D7E_B687_C6500891DFCB_.wvu.PrintArea" localSheetId="12">Table7!$B$1:$N$88</definedName>
    <definedName name="Z_C3088B2E_F853_4D7E_B687_C6500891DFCB_.wvu.PrintArea" localSheetId="13">Table9!$B$1:$N$41</definedName>
    <definedName name="Z_C3088B2E_F853_4D7E_B687_C6500891DFCB_.wvu.PrintTitles" localSheetId="14">Annex1!$1:$3</definedName>
    <definedName name="Z_C3088B2E_F853_4D7E_B687_C6500891DFCB_.wvu.PrintTitles" localSheetId="1">StatementI!$1:$6</definedName>
    <definedName name="Z_C3088B2E_F853_4D7E_B687_C6500891DFCB_.wvu.PrintTitles" localSheetId="2">StatementII!$1:$7</definedName>
    <definedName name="Z_C3088B2E_F853_4D7E_B687_C6500891DFCB_.wvu.PrintTitles" localSheetId="4">StatementIV!$1:$6</definedName>
    <definedName name="Z_C3088B2E_F853_4D7E_B687_C6500891DFCB_.wvu.PrintTitles" localSheetId="5">Table1!$1:$7</definedName>
    <definedName name="Z_C3088B2E_F853_4D7E_B687_C6500891DFCB_.wvu.PrintTitles" localSheetId="6">Table2!$1:$7</definedName>
    <definedName name="Z_C3088B2E_F853_4D7E_B687_C6500891DFCB_.wvu.PrintTitles" localSheetId="7">Table3!$1:$7</definedName>
    <definedName name="Z_C3088B2E_F853_4D7E_B687_C6500891DFCB_.wvu.PrintTitles" localSheetId="8">Table4!$1:$7</definedName>
    <definedName name="Z_C3088B2E_F853_4D7E_B687_C6500891DFCB_.wvu.PrintTitles" localSheetId="9">Table5!$1:$7</definedName>
    <definedName name="Z_C3088B2E_F853_4D7E_B687_C6500891DFCB_.wvu.PrintTitles" localSheetId="10">Table6!$1:$7</definedName>
    <definedName name="Z_C3088B2E_F853_4D7E_B687_C6500891DFCB_.wvu.PrintTitles" localSheetId="12">Table7!$1:$7</definedName>
    <definedName name="Z_C3088B2E_F853_4D7E_B687_C6500891DFCB_.wvu.PrintTitles" localSheetId="13">Table9!$1:$7</definedName>
    <definedName name="Z_C3088B2E_F853_4D7E_B687_C6500891DFCB_.wvu.Rows" localSheetId="15">Annex2!$100:$122</definedName>
    <definedName name="Z_D66484CB_9D53_43A1_A83D_11534BC40BF6_.wvu.PrintArea" localSheetId="14">Annex1!$P$1:$X$154</definedName>
    <definedName name="Z_D66484CB_9D53_43A1_A83D_11534BC40BF6_.wvu.PrintArea" localSheetId="15">Annex2!$A$1:$E$98</definedName>
    <definedName name="Z_D66484CB_9D53_43A1_A83D_11534BC40BF6_.wvu.PrintArea" localSheetId="18">'Cash Data Checks Report'!$A$1:$O$46</definedName>
    <definedName name="Z_D66484CB_9D53_43A1_A83D_11534BC40BF6_.wvu.PrintArea" localSheetId="0">Coverpage!$A$1:$S$41</definedName>
    <definedName name="Z_D66484CB_9D53_43A1_A83D_11534BC40BF6_.wvu.PrintArea" localSheetId="17">'OtherThanCashData Checks Report'!$A$1:$O$46</definedName>
    <definedName name="Z_D66484CB_9D53_43A1_A83D_11534BC40BF6_.wvu.PrintArea" localSheetId="1">StatementI!$A$1:$M$45</definedName>
    <definedName name="Z_D66484CB_9D53_43A1_A83D_11534BC40BF6_.wvu.PrintArea" localSheetId="2">StatementII!$B$1:$N$43</definedName>
    <definedName name="Z_D66484CB_9D53_43A1_A83D_11534BC40BF6_.wvu.PrintArea" localSheetId="3">StatementIII!$A$1:$M$37</definedName>
    <definedName name="Z_D66484CB_9D53_43A1_A83D_11534BC40BF6_.wvu.PrintArea" localSheetId="4">StatementIV!$A$1:$M$25</definedName>
    <definedName name="Z_D66484CB_9D53_43A1_A83D_11534BC40BF6_.wvu.PrintArea" localSheetId="5">Table1!$B$1:$N$114</definedName>
    <definedName name="Z_D66484CB_9D53_43A1_A83D_11534BC40BF6_.wvu.PrintArea" localSheetId="6">Table2!$B$1:$N$80</definedName>
    <definedName name="Z_D66484CB_9D53_43A1_A83D_11534BC40BF6_.wvu.PrintArea" localSheetId="7">Table3!$B$1:$N$99</definedName>
    <definedName name="Z_D66484CB_9D53_43A1_A83D_11534BC40BF6_.wvu.PrintArea" localSheetId="8">Table4!$B$1:$N$41</definedName>
    <definedName name="Z_D66484CB_9D53_43A1_A83D_11534BC40BF6_.wvu.PrintArea" localSheetId="9">Table5!$B$1:$N$41</definedName>
    <definedName name="Z_D66484CB_9D53_43A1_A83D_11534BC40BF6_.wvu.PrintArea" localSheetId="10">Table6!$B$1:$N$115</definedName>
    <definedName name="Z_D66484CB_9D53_43A1_A83D_11534BC40BF6_.wvu.PrintArea" localSheetId="11">Table6B!$B$1:$N$71</definedName>
    <definedName name="Z_D66484CB_9D53_43A1_A83D_11534BC40BF6_.wvu.PrintArea" localSheetId="12">Table7!$B$1:$N$88</definedName>
    <definedName name="Z_D66484CB_9D53_43A1_A83D_11534BC40BF6_.wvu.PrintArea" localSheetId="13">Table9!$B$1:$N$41</definedName>
    <definedName name="Z_D66484CB_9D53_43A1_A83D_11534BC40BF6_.wvu.PrintTitles" localSheetId="14">Annex1!$1:$3</definedName>
    <definedName name="Z_D66484CB_9D53_43A1_A83D_11534BC40BF6_.wvu.PrintTitles" localSheetId="1">StatementI!$1:$6</definedName>
    <definedName name="Z_D66484CB_9D53_43A1_A83D_11534BC40BF6_.wvu.PrintTitles" localSheetId="2">StatementII!$1:$7</definedName>
    <definedName name="Z_D66484CB_9D53_43A1_A83D_11534BC40BF6_.wvu.PrintTitles" localSheetId="4">StatementIV!$1:$6</definedName>
    <definedName name="Z_D66484CB_9D53_43A1_A83D_11534BC40BF6_.wvu.PrintTitles" localSheetId="5">Table1!$1:$7</definedName>
    <definedName name="Z_D66484CB_9D53_43A1_A83D_11534BC40BF6_.wvu.PrintTitles" localSheetId="6">Table2!$1:$7</definedName>
    <definedName name="Z_D66484CB_9D53_43A1_A83D_11534BC40BF6_.wvu.PrintTitles" localSheetId="7">Table3!$1:$7</definedName>
    <definedName name="Z_D66484CB_9D53_43A1_A83D_11534BC40BF6_.wvu.PrintTitles" localSheetId="8">Table4!$1:$7</definedName>
    <definedName name="Z_D66484CB_9D53_43A1_A83D_11534BC40BF6_.wvu.PrintTitles" localSheetId="9">Table5!$1:$7</definedName>
    <definedName name="Z_D66484CB_9D53_43A1_A83D_11534BC40BF6_.wvu.PrintTitles" localSheetId="10">Table6!$1:$7</definedName>
    <definedName name="Z_D66484CB_9D53_43A1_A83D_11534BC40BF6_.wvu.PrintTitles" localSheetId="12">Table7!$1:$7</definedName>
    <definedName name="Z_D66484CB_9D53_43A1_A83D_11534BC40BF6_.wvu.PrintTitles" localSheetId="13">Table9!$1:$7</definedName>
    <definedName name="Z_D66484CB_9D53_43A1_A83D_11534BC40BF6_.wvu.Rows" localSheetId="15">Annex2!$100:$122</definedName>
    <definedName name="Z_F866C9B2_56BF_4FE4_B270_CC8FE15A5892_.wvu.PrintArea" localSheetId="14">Annex1!$P$1:$X$154</definedName>
    <definedName name="Z_F866C9B2_56BF_4FE4_B270_CC8FE15A5892_.wvu.PrintArea" localSheetId="15">Annex2!$A$1:$E$98</definedName>
    <definedName name="Z_F866C9B2_56BF_4FE4_B270_CC8FE15A5892_.wvu.PrintArea" localSheetId="18">'Cash Data Checks Report'!$A$1:$O$46</definedName>
    <definedName name="Z_F866C9B2_56BF_4FE4_B270_CC8FE15A5892_.wvu.PrintArea" localSheetId="0">Coverpage!$A$1:$S$41</definedName>
    <definedName name="Z_F866C9B2_56BF_4FE4_B270_CC8FE15A5892_.wvu.PrintArea" localSheetId="17">'OtherThanCashData Checks Report'!$A$1:$O$46</definedName>
    <definedName name="Z_F866C9B2_56BF_4FE4_B270_CC8FE15A5892_.wvu.PrintArea" localSheetId="1">StatementI!$A$1:$M$45</definedName>
    <definedName name="Z_F866C9B2_56BF_4FE4_B270_CC8FE15A5892_.wvu.PrintArea" localSheetId="2">StatementII!$B$1:$N$43</definedName>
    <definedName name="Z_F866C9B2_56BF_4FE4_B270_CC8FE15A5892_.wvu.PrintArea" localSheetId="3">StatementIII!$A$1:$M$37</definedName>
    <definedName name="Z_F866C9B2_56BF_4FE4_B270_CC8FE15A5892_.wvu.PrintArea" localSheetId="4">StatementIV!$A$1:$M$25</definedName>
    <definedName name="Z_F866C9B2_56BF_4FE4_B270_CC8FE15A5892_.wvu.PrintArea" localSheetId="5">Table1!$B$1:$N$114</definedName>
    <definedName name="Z_F866C9B2_56BF_4FE4_B270_CC8FE15A5892_.wvu.PrintArea" localSheetId="6">Table2!$B$1:$N$80</definedName>
    <definedName name="Z_F866C9B2_56BF_4FE4_B270_CC8FE15A5892_.wvu.PrintArea" localSheetId="7">Table3!$B$1:$N$99</definedName>
    <definedName name="Z_F866C9B2_56BF_4FE4_B270_CC8FE15A5892_.wvu.PrintArea" localSheetId="8">Table4!$B$1:$N$41</definedName>
    <definedName name="Z_F866C9B2_56BF_4FE4_B270_CC8FE15A5892_.wvu.PrintArea" localSheetId="9">Table5!$B$1:$N$41</definedName>
    <definedName name="Z_F866C9B2_56BF_4FE4_B270_CC8FE15A5892_.wvu.PrintArea" localSheetId="10">Table6!$B$1:$N$115</definedName>
    <definedName name="Z_F866C9B2_56BF_4FE4_B270_CC8FE15A5892_.wvu.PrintArea" localSheetId="11">Table6B!$B$1:$N$71</definedName>
    <definedName name="Z_F866C9B2_56BF_4FE4_B270_CC8FE15A5892_.wvu.PrintArea" localSheetId="12">Table7!$B$1:$N$88</definedName>
    <definedName name="Z_F866C9B2_56BF_4FE4_B270_CC8FE15A5892_.wvu.PrintArea" localSheetId="13">Table9!$B$1:$N$41</definedName>
    <definedName name="Z_F866C9B2_56BF_4FE4_B270_CC8FE15A5892_.wvu.PrintTitles" localSheetId="14">Annex1!$1:$3</definedName>
    <definedName name="Z_F866C9B2_56BF_4FE4_B270_CC8FE15A5892_.wvu.PrintTitles" localSheetId="1">StatementI!$1:$6</definedName>
    <definedName name="Z_F866C9B2_56BF_4FE4_B270_CC8FE15A5892_.wvu.PrintTitles" localSheetId="2">StatementII!$1:$7</definedName>
    <definedName name="Z_F866C9B2_56BF_4FE4_B270_CC8FE15A5892_.wvu.PrintTitles" localSheetId="4">StatementIV!$1:$6</definedName>
    <definedName name="Z_F866C9B2_56BF_4FE4_B270_CC8FE15A5892_.wvu.PrintTitles" localSheetId="5">Table1!$1:$7</definedName>
    <definedName name="Z_F866C9B2_56BF_4FE4_B270_CC8FE15A5892_.wvu.PrintTitles" localSheetId="6">Table2!$1:$7</definedName>
    <definedName name="Z_F866C9B2_56BF_4FE4_B270_CC8FE15A5892_.wvu.PrintTitles" localSheetId="7">Table3!$1:$7</definedName>
    <definedName name="Z_F866C9B2_56BF_4FE4_B270_CC8FE15A5892_.wvu.PrintTitles" localSheetId="8">Table4!$1:$7</definedName>
    <definedName name="Z_F866C9B2_56BF_4FE4_B270_CC8FE15A5892_.wvu.PrintTitles" localSheetId="9">Table5!$1:$7</definedName>
    <definedName name="Z_F866C9B2_56BF_4FE4_B270_CC8FE15A5892_.wvu.PrintTitles" localSheetId="10">Table6!$1:$7</definedName>
    <definedName name="Z_F866C9B2_56BF_4FE4_B270_CC8FE15A5892_.wvu.PrintTitles" localSheetId="12">Table7!$1:$7</definedName>
    <definedName name="Z_F866C9B2_56BF_4FE4_B270_CC8FE15A5892_.wvu.PrintTitles" localSheetId="13">Table9!$1:$7</definedName>
    <definedName name="Z_F866C9B2_56BF_4FE4_B270_CC8FE15A5892_.wvu.Rows" localSheetId="15">Annex2!$100:$122</definedName>
    <definedName name="_xlnm.Print_Titles" localSheetId="14">Annex1!$1:$3</definedName>
    <definedName name="_xlnm.Print_Titles" localSheetId="1">StatementI!$1:$6</definedName>
    <definedName name="_xlnm.Print_Titles" localSheetId="2">StatementII!$1:$7</definedName>
    <definedName name="_xlnm.Print_Titles" localSheetId="4">StatementIV!$1:$6</definedName>
    <definedName name="_xlnm.Print_Titles" localSheetId="5">Table1!$1:$7</definedName>
    <definedName name="_xlnm.Print_Titles" localSheetId="6">Table2!$1:$7</definedName>
    <definedName name="_xlnm.Print_Titles" localSheetId="7">Table3!$1:$7</definedName>
    <definedName name="_xlnm.Print_Titles" localSheetId="8">Table4!$1:$7</definedName>
    <definedName name="_xlnm.Print_Titles" localSheetId="9">Table5!$1:$7</definedName>
    <definedName name="_xlnm.Print_Titles" localSheetId="10">Table6!$1:$7</definedName>
    <definedName name="_xlnm.Print_Titles" localSheetId="12">Table7!$1:$7</definedName>
    <definedName name="_xlnm.Print_Titles" localSheetId="13">Table9!$1:$7</definedName>
    <definedName name="_xlnm.Print_Area" localSheetId="14">Annex1!$P$1:$X$154</definedName>
    <definedName name="_xlnm.Print_Area" localSheetId="15">Annex2!$A$1:$E$98</definedName>
    <definedName name="_xlnm.Print_Area" localSheetId="18">'Cash Data Checks Report'!$A$1:$O$46</definedName>
    <definedName name="_xlnm.Print_Area" localSheetId="0">Coverpage!$A$1:$S$41</definedName>
    <definedName name="_xlnm.Print_Area" localSheetId="17">'OtherThanCashData Checks Report'!$A$1:$O$46</definedName>
    <definedName name="_xlnm.Print_Area" localSheetId="1">StatementI!$A$1:$M$45</definedName>
    <definedName name="_xlnm.Print_Area" localSheetId="2">StatementII!$B$1:$N$43</definedName>
    <definedName name="_xlnm.Print_Area" localSheetId="3">StatementIII!$A$1:$M$37</definedName>
    <definedName name="_xlnm.Print_Area" localSheetId="4">StatementIV!$A$1:$M$25</definedName>
    <definedName name="_xlnm.Print_Area" localSheetId="5">Table1!$B$1:$N$114</definedName>
    <definedName name="_xlnm.Print_Area" localSheetId="6">Table2!$B$1:$N$80</definedName>
    <definedName name="_xlnm.Print_Area" localSheetId="7">Table3!$B$1:$N$99</definedName>
    <definedName name="_xlnm.Print_Area" localSheetId="8">Table4!$B$1:$N$41</definedName>
    <definedName name="_xlnm.Print_Area" localSheetId="9">Table5!$B$1:$N$41</definedName>
    <definedName name="_xlnm.Print_Area" localSheetId="10">Table6!$B$1:$N$115</definedName>
    <definedName name="_xlnm.Print_Area" localSheetId="11">Table6B!$B$1:$N$71</definedName>
    <definedName name="_xlnm.Print_Area" localSheetId="12">Table7!$B$1:$N$88</definedName>
    <definedName name="_xlnm.Print_Area" localSheetId="13">Table9!$B$1:$N$41</definedName>
  </definedNames>
  <calcPr calcId="145621" calcOnSave="0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8" i="4" l="1"/>
  <c r="G38" i="4"/>
  <c r="H38" i="4"/>
  <c r="I38" i="4"/>
  <c r="J38" i="4"/>
  <c r="K38" i="4"/>
  <c r="L38" i="4"/>
  <c r="M38" i="4"/>
  <c r="N38" i="4"/>
  <c r="E38" i="4"/>
  <c r="N39" i="4"/>
  <c r="M39" i="4"/>
  <c r="H39" i="4"/>
  <c r="N33" i="4"/>
  <c r="M33" i="4"/>
  <c r="H33" i="4"/>
  <c r="F40" i="4"/>
  <c r="G40" i="4"/>
  <c r="H40" i="4"/>
  <c r="I40" i="4"/>
  <c r="J40" i="4"/>
  <c r="K40" i="4"/>
  <c r="L40" i="4"/>
  <c r="N40" i="4"/>
  <c r="E40" i="4"/>
  <c r="F32" i="4"/>
  <c r="G32" i="4"/>
  <c r="H32" i="4"/>
  <c r="I32" i="4"/>
  <c r="J32" i="4"/>
  <c r="K32" i="4"/>
  <c r="L32" i="4"/>
  <c r="M32" i="4"/>
  <c r="N32" i="4"/>
  <c r="E32" i="4"/>
  <c r="F24" i="9"/>
  <c r="G24" i="9"/>
  <c r="H24" i="9"/>
  <c r="I24" i="9"/>
  <c r="J24" i="9"/>
  <c r="K24" i="9"/>
  <c r="L24" i="9"/>
  <c r="M24" i="9"/>
  <c r="N24" i="9"/>
  <c r="E24" i="9"/>
  <c r="F24" i="12"/>
  <c r="G24" i="12"/>
  <c r="H24" i="12"/>
  <c r="I24" i="12"/>
  <c r="J24" i="12"/>
  <c r="K24" i="12"/>
  <c r="L24" i="12"/>
  <c r="M24" i="12"/>
  <c r="N24" i="12"/>
  <c r="E24" i="12"/>
  <c r="N33" i="12"/>
  <c r="M33" i="12"/>
  <c r="H33" i="12"/>
  <c r="M40" i="4" l="1"/>
  <c r="M76" i="7" l="1"/>
  <c r="M73" i="7" s="1"/>
  <c r="K73" i="7"/>
  <c r="L73" i="7"/>
  <c r="N73" i="7"/>
  <c r="J73" i="7"/>
  <c r="G14" i="18" l="1"/>
  <c r="H14" i="18"/>
  <c r="I14" i="18"/>
  <c r="J14" i="18"/>
  <c r="K14" i="18"/>
  <c r="L14" i="18"/>
  <c r="F14" i="18"/>
  <c r="L81" i="12" l="1"/>
  <c r="L95" i="9"/>
  <c r="L8" i="12"/>
  <c r="G8" i="7"/>
  <c r="L8" i="7"/>
  <c r="G62" i="7"/>
  <c r="J62" i="7"/>
  <c r="J8" i="7" s="1"/>
  <c r="L62" i="7"/>
  <c r="F79" i="7"/>
  <c r="F62" i="7" s="1"/>
  <c r="F8" i="7" s="1"/>
  <c r="G79" i="7"/>
  <c r="I79" i="7"/>
  <c r="I62" i="7" s="1"/>
  <c r="I8" i="7" s="1"/>
  <c r="J79" i="7"/>
  <c r="K79" i="7"/>
  <c r="K62" i="7" s="1"/>
  <c r="K8" i="7" s="1"/>
  <c r="L79" i="7"/>
  <c r="E79" i="7"/>
  <c r="E62" i="7" s="1"/>
  <c r="E8" i="7" s="1"/>
  <c r="N80" i="7"/>
  <c r="N79" i="7" s="1"/>
  <c r="N62" i="7" s="1"/>
  <c r="N8" i="7" s="1"/>
  <c r="H80" i="7"/>
  <c r="M80" i="7" s="1"/>
  <c r="M79" i="7" s="1"/>
  <c r="M62" i="7" s="1"/>
  <c r="M8" i="7" s="1"/>
  <c r="F37" i="18"/>
  <c r="G37" i="18"/>
  <c r="I37" i="18"/>
  <c r="J37" i="18"/>
  <c r="K37" i="18"/>
  <c r="L37" i="18"/>
  <c r="E37" i="18"/>
  <c r="F8" i="18"/>
  <c r="G8" i="18"/>
  <c r="I8" i="18"/>
  <c r="J8" i="18"/>
  <c r="K8" i="18"/>
  <c r="L8" i="18"/>
  <c r="E8" i="18"/>
  <c r="H37" i="18"/>
  <c r="G8" i="8"/>
  <c r="I8" i="8"/>
  <c r="J8" i="8"/>
  <c r="L8" i="8"/>
  <c r="E8" i="8"/>
  <c r="F38" i="8"/>
  <c r="F8" i="8" s="1"/>
  <c r="G38" i="8"/>
  <c r="I38" i="8"/>
  <c r="J38" i="8"/>
  <c r="K38" i="8"/>
  <c r="K8" i="8" s="1"/>
  <c r="L38" i="8"/>
  <c r="E38" i="8"/>
  <c r="F45" i="8"/>
  <c r="G45" i="8"/>
  <c r="I45" i="8"/>
  <c r="J45" i="8"/>
  <c r="K45" i="8"/>
  <c r="L45" i="8"/>
  <c r="E45" i="8"/>
  <c r="M46" i="8"/>
  <c r="M45" i="8" s="1"/>
  <c r="M38" i="8" s="1"/>
  <c r="M8" i="8" s="1"/>
  <c r="H46" i="8"/>
  <c r="H45" i="8" s="1"/>
  <c r="H38" i="8" s="1"/>
  <c r="H8" i="8" s="1"/>
  <c r="E30" i="9"/>
  <c r="E22" i="9" s="1"/>
  <c r="E95" i="9" s="1"/>
  <c r="G22" i="9"/>
  <c r="G95" i="9" s="1"/>
  <c r="I22" i="9"/>
  <c r="I8" i="9" s="1"/>
  <c r="L22" i="9"/>
  <c r="L8" i="9" s="1"/>
  <c r="F30" i="9"/>
  <c r="F22" i="9" s="1"/>
  <c r="G30" i="9"/>
  <c r="I30" i="9"/>
  <c r="J30" i="9"/>
  <c r="J22" i="9" s="1"/>
  <c r="K30" i="9"/>
  <c r="K22" i="9" s="1"/>
  <c r="L30" i="9"/>
  <c r="F31" i="9"/>
  <c r="G31" i="9"/>
  <c r="I31" i="9"/>
  <c r="J31" i="9"/>
  <c r="K31" i="9"/>
  <c r="L31" i="9"/>
  <c r="E31" i="9"/>
  <c r="F37" i="11"/>
  <c r="G37" i="11"/>
  <c r="I37" i="11"/>
  <c r="J37" i="11"/>
  <c r="K37" i="11"/>
  <c r="L37" i="11"/>
  <c r="E37" i="11"/>
  <c r="H14" i="11"/>
  <c r="N14" i="11" s="1"/>
  <c r="F8" i="11"/>
  <c r="G8" i="11"/>
  <c r="I8" i="11"/>
  <c r="J8" i="11"/>
  <c r="K8" i="11"/>
  <c r="L8" i="11"/>
  <c r="E8" i="11"/>
  <c r="F22" i="12"/>
  <c r="F8" i="12" s="1"/>
  <c r="G22" i="12"/>
  <c r="G81" i="12" s="1"/>
  <c r="I22" i="12"/>
  <c r="I8" i="12" s="1"/>
  <c r="L22" i="12"/>
  <c r="F30" i="12"/>
  <c r="G30" i="12"/>
  <c r="I30" i="12"/>
  <c r="J30" i="12"/>
  <c r="J22" i="12" s="1"/>
  <c r="K30" i="12"/>
  <c r="K22" i="12" s="1"/>
  <c r="L30" i="12"/>
  <c r="E30" i="12"/>
  <c r="E22" i="12" s="1"/>
  <c r="E8" i="12" s="1"/>
  <c r="F31" i="12"/>
  <c r="G31" i="12"/>
  <c r="I31" i="12"/>
  <c r="J31" i="12"/>
  <c r="K31" i="12"/>
  <c r="L31" i="12"/>
  <c r="E31" i="12"/>
  <c r="G8" i="9" l="1"/>
  <c r="E8" i="9"/>
  <c r="G8" i="12"/>
  <c r="I81" i="12"/>
  <c r="E81" i="12"/>
  <c r="K8" i="9"/>
  <c r="K95" i="9"/>
  <c r="K81" i="12"/>
  <c r="K8" i="12"/>
  <c r="J95" i="9"/>
  <c r="J8" i="9"/>
  <c r="J8" i="12"/>
  <c r="J81" i="12"/>
  <c r="I95" i="9"/>
  <c r="H8" i="11"/>
  <c r="M14" i="11"/>
  <c r="M37" i="11" s="1"/>
  <c r="N14" i="18"/>
  <c r="H8" i="18"/>
  <c r="F81" i="12"/>
  <c r="N8" i="11"/>
  <c r="N37" i="11"/>
  <c r="H37" i="11"/>
  <c r="F95" i="9"/>
  <c r="F8" i="9"/>
  <c r="N46" i="8"/>
  <c r="N45" i="8" s="1"/>
  <c r="N38" i="8" s="1"/>
  <c r="N8" i="8" s="1"/>
  <c r="H79" i="7"/>
  <c r="H62" i="7" s="1"/>
  <c r="H8" i="7" s="1"/>
  <c r="M33" i="15"/>
  <c r="M34" i="15"/>
  <c r="M35" i="15"/>
  <c r="M31" i="15" s="1"/>
  <c r="M36" i="15"/>
  <c r="M37" i="15"/>
  <c r="M38" i="15"/>
  <c r="M39" i="15"/>
  <c r="M40" i="15"/>
  <c r="M32" i="15"/>
  <c r="H33" i="15"/>
  <c r="H31" i="15" s="1"/>
  <c r="H34" i="15"/>
  <c r="H35" i="15"/>
  <c r="H36" i="15"/>
  <c r="H37" i="15"/>
  <c r="H38" i="15"/>
  <c r="H39" i="15"/>
  <c r="H40" i="15"/>
  <c r="H32" i="15"/>
  <c r="F31" i="15"/>
  <c r="G31" i="15"/>
  <c r="I31" i="15"/>
  <c r="J31" i="15"/>
  <c r="K31" i="15"/>
  <c r="L31" i="15"/>
  <c r="E31" i="15"/>
  <c r="M20" i="15"/>
  <c r="M21" i="15"/>
  <c r="M22" i="15"/>
  <c r="M18" i="15" s="1"/>
  <c r="M23" i="15"/>
  <c r="M19" i="15"/>
  <c r="F18" i="15"/>
  <c r="G18" i="15"/>
  <c r="H18" i="15"/>
  <c r="I18" i="15"/>
  <c r="J18" i="15"/>
  <c r="K18" i="15"/>
  <c r="L18" i="15"/>
  <c r="N18" i="15"/>
  <c r="E18" i="15"/>
  <c r="H20" i="15"/>
  <c r="H21" i="15"/>
  <c r="H22" i="15"/>
  <c r="N22" i="15" s="1"/>
  <c r="H23" i="15"/>
  <c r="N23" i="15" s="1"/>
  <c r="H19" i="15"/>
  <c r="N11" i="15"/>
  <c r="N12" i="15"/>
  <c r="N13" i="15"/>
  <c r="N14" i="15"/>
  <c r="N15" i="15"/>
  <c r="N16" i="15"/>
  <c r="N17" i="15"/>
  <c r="N19" i="15"/>
  <c r="N20" i="15"/>
  <c r="N21" i="15"/>
  <c r="N24" i="15"/>
  <c r="N25" i="15"/>
  <c r="N26" i="15"/>
  <c r="N27" i="15"/>
  <c r="N28" i="15"/>
  <c r="N29" i="15"/>
  <c r="N30" i="15"/>
  <c r="N32" i="15"/>
  <c r="N33" i="15"/>
  <c r="N34" i="15"/>
  <c r="N35" i="15"/>
  <c r="N36" i="15"/>
  <c r="N37" i="15"/>
  <c r="N38" i="15"/>
  <c r="N39" i="15"/>
  <c r="N40" i="15"/>
  <c r="N41" i="15"/>
  <c r="N42" i="15"/>
  <c r="N43" i="15"/>
  <c r="N44" i="15"/>
  <c r="N45" i="15"/>
  <c r="N46" i="15"/>
  <c r="N47" i="15"/>
  <c r="N48" i="15"/>
  <c r="N49" i="15"/>
  <c r="N50" i="15"/>
  <c r="N51" i="15"/>
  <c r="N52" i="15"/>
  <c r="N53" i="15"/>
  <c r="N54" i="15"/>
  <c r="N55" i="15"/>
  <c r="N56" i="15"/>
  <c r="N57" i="15"/>
  <c r="N58" i="15"/>
  <c r="N59" i="15"/>
  <c r="N60" i="15"/>
  <c r="N61" i="15"/>
  <c r="N62" i="15"/>
  <c r="N63" i="15"/>
  <c r="N64" i="15"/>
  <c r="N65" i="15"/>
  <c r="N66" i="15"/>
  <c r="N67" i="15"/>
  <c r="N68" i="15"/>
  <c r="N69" i="15"/>
  <c r="N70" i="15"/>
  <c r="N71" i="15"/>
  <c r="N72" i="15"/>
  <c r="N73" i="15"/>
  <c r="N74" i="15"/>
  <c r="N75" i="15"/>
  <c r="N76" i="15"/>
  <c r="N77" i="15"/>
  <c r="N78" i="15"/>
  <c r="N79" i="15"/>
  <c r="N80" i="15"/>
  <c r="N81" i="15"/>
  <c r="N82" i="15"/>
  <c r="N83" i="15"/>
  <c r="N84" i="15"/>
  <c r="N85" i="15"/>
  <c r="N86" i="15"/>
  <c r="N87" i="15"/>
  <c r="M11" i="15"/>
  <c r="M12" i="15"/>
  <c r="M13" i="15"/>
  <c r="M14" i="15"/>
  <c r="M15" i="15"/>
  <c r="M16" i="15"/>
  <c r="M17" i="15"/>
  <c r="H11" i="15"/>
  <c r="H12" i="15"/>
  <c r="H13" i="15"/>
  <c r="H14" i="15"/>
  <c r="H15" i="15"/>
  <c r="H16" i="15"/>
  <c r="H17" i="15"/>
  <c r="H10" i="15"/>
  <c r="N10" i="15" s="1"/>
  <c r="N9" i="15" s="1"/>
  <c r="N8" i="15" s="1"/>
  <c r="F9" i="15"/>
  <c r="F8" i="15" s="1"/>
  <c r="G9" i="15"/>
  <c r="I9" i="15"/>
  <c r="I8" i="15" s="1"/>
  <c r="J9" i="15"/>
  <c r="K9" i="15"/>
  <c r="L9" i="15"/>
  <c r="E9" i="15"/>
  <c r="E8" i="15" s="1"/>
  <c r="G8" i="15"/>
  <c r="J8" i="15"/>
  <c r="N34" i="9"/>
  <c r="N35" i="9"/>
  <c r="N36" i="9"/>
  <c r="N37" i="9"/>
  <c r="N38" i="9"/>
  <c r="M34" i="9"/>
  <c r="M35" i="9"/>
  <c r="M36" i="9"/>
  <c r="M37" i="9"/>
  <c r="M38" i="9"/>
  <c r="H34" i="9"/>
  <c r="H35" i="9"/>
  <c r="H36" i="9"/>
  <c r="H37" i="9"/>
  <c r="H38" i="9"/>
  <c r="H39" i="9"/>
  <c r="M39" i="9" s="1"/>
  <c r="H33" i="9"/>
  <c r="M33" i="9" s="1"/>
  <c r="N25" i="9"/>
  <c r="N26" i="9"/>
  <c r="N27" i="9"/>
  <c r="N28" i="9"/>
  <c r="N29" i="9"/>
  <c r="N23" i="9"/>
  <c r="M25" i="9"/>
  <c r="M26" i="9"/>
  <c r="M27" i="9"/>
  <c r="M28" i="9"/>
  <c r="M29" i="9"/>
  <c r="M23" i="9"/>
  <c r="H25" i="9"/>
  <c r="H26" i="9"/>
  <c r="H27" i="9"/>
  <c r="H28" i="9"/>
  <c r="H29" i="9"/>
  <c r="H23" i="9"/>
  <c r="H11" i="9"/>
  <c r="N36" i="12"/>
  <c r="N37" i="12"/>
  <c r="N38" i="12"/>
  <c r="N35" i="12"/>
  <c r="M36" i="12"/>
  <c r="M37" i="12"/>
  <c r="M38" i="12"/>
  <c r="M35" i="12"/>
  <c r="H36" i="12"/>
  <c r="H37" i="12"/>
  <c r="H38" i="12"/>
  <c r="H39" i="12"/>
  <c r="H35" i="12"/>
  <c r="N27" i="12"/>
  <c r="N28" i="12"/>
  <c r="N29" i="12"/>
  <c r="M27" i="12"/>
  <c r="M28" i="12"/>
  <c r="M29" i="12"/>
  <c r="N26" i="12"/>
  <c r="M26" i="12"/>
  <c r="H26" i="12"/>
  <c r="N39" i="9" l="1"/>
  <c r="N30" i="9" s="1"/>
  <c r="N22" i="9" s="1"/>
  <c r="N33" i="9"/>
  <c r="K8" i="15"/>
  <c r="M8" i="11"/>
  <c r="M14" i="18"/>
  <c r="M37" i="18" s="1"/>
  <c r="N8" i="18"/>
  <c r="N37" i="18"/>
  <c r="M8" i="18"/>
  <c r="N39" i="12"/>
  <c r="H31" i="12"/>
  <c r="H30" i="12"/>
  <c r="H22" i="12" s="1"/>
  <c r="H30" i="9"/>
  <c r="H22" i="9" s="1"/>
  <c r="H31" i="9"/>
  <c r="M30" i="9"/>
  <c r="M22" i="9" s="1"/>
  <c r="M31" i="9"/>
  <c r="M39" i="12"/>
  <c r="M10" i="15"/>
  <c r="M9" i="15" s="1"/>
  <c r="M8" i="15" s="1"/>
  <c r="H9" i="15"/>
  <c r="H8" i="15" s="1"/>
  <c r="N31" i="15"/>
  <c r="L8" i="15"/>
  <c r="N31" i="9" l="1"/>
  <c r="M30" i="12"/>
  <c r="M22" i="12" s="1"/>
  <c r="M31" i="12"/>
  <c r="H8" i="12"/>
  <c r="H81" i="12"/>
  <c r="N30" i="12"/>
  <c r="N22" i="12" s="1"/>
  <c r="N31" i="12"/>
  <c r="M8" i="9"/>
  <c r="M95" i="9"/>
  <c r="H8" i="9"/>
  <c r="H95" i="9"/>
  <c r="N8" i="9"/>
  <c r="N95" i="9"/>
  <c r="E123" i="7"/>
  <c r="L41" i="23"/>
  <c r="K41" i="23"/>
  <c r="J41" i="23"/>
  <c r="I41" i="23"/>
  <c r="H41" i="23"/>
  <c r="G41" i="23"/>
  <c r="F41" i="23"/>
  <c r="E41" i="23"/>
  <c r="D41" i="23"/>
  <c r="L40" i="23"/>
  <c r="K40" i="23"/>
  <c r="J40" i="23"/>
  <c r="I40" i="23"/>
  <c r="H40" i="23"/>
  <c r="G40" i="23"/>
  <c r="F40" i="23"/>
  <c r="E40" i="23"/>
  <c r="D40" i="23"/>
  <c r="L39" i="23"/>
  <c r="K39" i="23"/>
  <c r="J39" i="23"/>
  <c r="I39" i="23"/>
  <c r="H39" i="23"/>
  <c r="G39" i="23"/>
  <c r="F39" i="23"/>
  <c r="E39" i="23"/>
  <c r="D39" i="23"/>
  <c r="O38" i="23"/>
  <c r="N38" i="23"/>
  <c r="L38" i="23"/>
  <c r="K38" i="23"/>
  <c r="J38" i="23"/>
  <c r="I38" i="23"/>
  <c r="H38" i="23"/>
  <c r="G38" i="23"/>
  <c r="F38" i="23"/>
  <c r="E38" i="23"/>
  <c r="D38" i="23"/>
  <c r="L37" i="23"/>
  <c r="K37" i="23"/>
  <c r="J37" i="23"/>
  <c r="I37" i="23"/>
  <c r="H37" i="23"/>
  <c r="G37" i="23"/>
  <c r="F37" i="23"/>
  <c r="E37" i="23"/>
  <c r="D37" i="23"/>
  <c r="L36" i="23"/>
  <c r="K36" i="23"/>
  <c r="J36" i="23"/>
  <c r="I36" i="23"/>
  <c r="H36" i="23"/>
  <c r="G36" i="23"/>
  <c r="F36" i="23"/>
  <c r="E36" i="23"/>
  <c r="D36" i="23"/>
  <c r="L35" i="23"/>
  <c r="K35" i="23"/>
  <c r="J35" i="23"/>
  <c r="I35" i="23"/>
  <c r="H35" i="23"/>
  <c r="G35" i="23"/>
  <c r="F35" i="23"/>
  <c r="E35" i="23"/>
  <c r="D35" i="23"/>
  <c r="F34" i="23"/>
  <c r="L32" i="23"/>
  <c r="K32" i="23"/>
  <c r="J32" i="23"/>
  <c r="I32" i="23"/>
  <c r="H32" i="23"/>
  <c r="G32" i="23"/>
  <c r="F32" i="23"/>
  <c r="E32" i="23"/>
  <c r="D32" i="23"/>
  <c r="L31" i="23"/>
  <c r="K31" i="23"/>
  <c r="J31" i="23"/>
  <c r="I31" i="23"/>
  <c r="H31" i="23"/>
  <c r="G31" i="23"/>
  <c r="F31" i="23"/>
  <c r="E31" i="23"/>
  <c r="D31" i="23"/>
  <c r="L30" i="23"/>
  <c r="K30" i="23"/>
  <c r="J30" i="23"/>
  <c r="I30" i="23"/>
  <c r="H30" i="23"/>
  <c r="G30" i="23"/>
  <c r="F30" i="23"/>
  <c r="E30" i="23"/>
  <c r="D30" i="23"/>
  <c r="L29" i="23"/>
  <c r="K29" i="23"/>
  <c r="J29" i="23"/>
  <c r="I29" i="23"/>
  <c r="H29" i="23"/>
  <c r="G29" i="23"/>
  <c r="F29" i="23"/>
  <c r="E29" i="23"/>
  <c r="D29" i="23"/>
  <c r="L28" i="23"/>
  <c r="K28" i="23"/>
  <c r="J28" i="23"/>
  <c r="I28" i="23"/>
  <c r="H28" i="23"/>
  <c r="G28" i="23"/>
  <c r="F28" i="23"/>
  <c r="E28" i="23"/>
  <c r="D28" i="23"/>
  <c r="L27" i="23"/>
  <c r="K27" i="23"/>
  <c r="J27" i="23"/>
  <c r="I27" i="23"/>
  <c r="H27" i="23"/>
  <c r="G27" i="23"/>
  <c r="F27" i="23"/>
  <c r="E27" i="23"/>
  <c r="D27" i="23"/>
  <c r="L26" i="23"/>
  <c r="K26" i="23"/>
  <c r="J26" i="23"/>
  <c r="I26" i="23"/>
  <c r="H26" i="23"/>
  <c r="G26" i="23"/>
  <c r="F26" i="23"/>
  <c r="E26" i="23"/>
  <c r="D26" i="23"/>
  <c r="F24" i="23"/>
  <c r="F23" i="23"/>
  <c r="F22" i="23"/>
  <c r="F21" i="23"/>
  <c r="O20" i="23"/>
  <c r="N20" i="23"/>
  <c r="L20" i="23"/>
  <c r="K20" i="23"/>
  <c r="J20" i="23"/>
  <c r="I20" i="23"/>
  <c r="H20" i="23"/>
  <c r="G20" i="23"/>
  <c r="F20" i="23"/>
  <c r="E20" i="23"/>
  <c r="D20" i="23"/>
  <c r="O19" i="23"/>
  <c r="N19" i="23"/>
  <c r="L19" i="23"/>
  <c r="K19" i="23"/>
  <c r="J19" i="23"/>
  <c r="I19" i="23"/>
  <c r="H19" i="23"/>
  <c r="G19" i="23"/>
  <c r="F19" i="23"/>
  <c r="E19" i="23"/>
  <c r="D19" i="23"/>
  <c r="O18" i="23"/>
  <c r="N18" i="23"/>
  <c r="F18" i="23"/>
  <c r="F17" i="23"/>
  <c r="O16" i="23"/>
  <c r="N16" i="23"/>
  <c r="F16" i="23"/>
  <c r="F15" i="23"/>
  <c r="F14" i="23"/>
  <c r="L12" i="23"/>
  <c r="K12" i="23"/>
  <c r="J12" i="23"/>
  <c r="I12" i="23"/>
  <c r="H12" i="23"/>
  <c r="G12" i="23"/>
  <c r="F12" i="23"/>
  <c r="E12" i="23"/>
  <c r="D12" i="23"/>
  <c r="O11" i="23"/>
  <c r="N11" i="23"/>
  <c r="L11" i="23"/>
  <c r="K11" i="23"/>
  <c r="J11" i="23"/>
  <c r="I11" i="23"/>
  <c r="H11" i="23"/>
  <c r="G11" i="23"/>
  <c r="F11" i="23"/>
  <c r="E11" i="23"/>
  <c r="D11" i="23"/>
  <c r="O10" i="23"/>
  <c r="N10" i="23"/>
  <c r="L10" i="23"/>
  <c r="K10" i="23"/>
  <c r="J10" i="23"/>
  <c r="I10" i="23"/>
  <c r="H10" i="23"/>
  <c r="G10" i="23"/>
  <c r="F10" i="23"/>
  <c r="E10" i="23"/>
  <c r="D10" i="23"/>
  <c r="O9" i="23"/>
  <c r="N9" i="23"/>
  <c r="L9" i="23"/>
  <c r="K9" i="23"/>
  <c r="J9" i="23"/>
  <c r="I9" i="23"/>
  <c r="H9" i="23"/>
  <c r="G9" i="23"/>
  <c r="F9" i="23"/>
  <c r="E9" i="23"/>
  <c r="D9" i="23"/>
  <c r="L8" i="23"/>
  <c r="K8" i="23"/>
  <c r="J8" i="23"/>
  <c r="I8" i="23"/>
  <c r="H8" i="23"/>
  <c r="G8" i="23"/>
  <c r="F8" i="23"/>
  <c r="E8" i="23"/>
  <c r="D8" i="23"/>
  <c r="I3" i="23"/>
  <c r="L1" i="23"/>
  <c r="G1" i="23"/>
  <c r="A1" i="23"/>
  <c r="L41" i="22"/>
  <c r="K41" i="22"/>
  <c r="J41" i="22"/>
  <c r="I41" i="22"/>
  <c r="H41" i="22"/>
  <c r="G41" i="22"/>
  <c r="F41" i="22"/>
  <c r="E41" i="22"/>
  <c r="D41" i="22"/>
  <c r="L40" i="22"/>
  <c r="K40" i="22"/>
  <c r="J40" i="22"/>
  <c r="I40" i="22"/>
  <c r="H40" i="22"/>
  <c r="G40" i="22"/>
  <c r="F40" i="22"/>
  <c r="E40" i="22"/>
  <c r="D40" i="22"/>
  <c r="L39" i="22"/>
  <c r="K39" i="22"/>
  <c r="J39" i="22"/>
  <c r="I39" i="22"/>
  <c r="H39" i="22"/>
  <c r="G39" i="22"/>
  <c r="F39" i="22"/>
  <c r="E39" i="22"/>
  <c r="D39" i="22"/>
  <c r="L38" i="22"/>
  <c r="K38" i="22"/>
  <c r="J38" i="22"/>
  <c r="I38" i="22"/>
  <c r="H38" i="22"/>
  <c r="G38" i="22"/>
  <c r="F38" i="22"/>
  <c r="E38" i="22"/>
  <c r="D38" i="22"/>
  <c r="L37" i="22"/>
  <c r="K37" i="22"/>
  <c r="J37" i="22"/>
  <c r="I37" i="22"/>
  <c r="H37" i="22"/>
  <c r="G37" i="22"/>
  <c r="F37" i="22"/>
  <c r="E37" i="22"/>
  <c r="D37" i="22"/>
  <c r="L36" i="22"/>
  <c r="K36" i="22"/>
  <c r="J36" i="22"/>
  <c r="I36" i="22"/>
  <c r="H36" i="22"/>
  <c r="G36" i="22"/>
  <c r="F36" i="22"/>
  <c r="E36" i="22"/>
  <c r="D36" i="22"/>
  <c r="F35" i="22"/>
  <c r="L33" i="22"/>
  <c r="K33" i="22"/>
  <c r="J33" i="22"/>
  <c r="I33" i="22"/>
  <c r="H33" i="22"/>
  <c r="G33" i="22"/>
  <c r="F33" i="22"/>
  <c r="E33" i="22"/>
  <c r="D33" i="22"/>
  <c r="L32" i="22"/>
  <c r="K32" i="22"/>
  <c r="J32" i="22"/>
  <c r="I32" i="22"/>
  <c r="H32" i="22"/>
  <c r="G32" i="22"/>
  <c r="F32" i="22"/>
  <c r="E32" i="22"/>
  <c r="D32" i="22"/>
  <c r="L31" i="22"/>
  <c r="K31" i="22"/>
  <c r="J31" i="22"/>
  <c r="I31" i="22"/>
  <c r="H31" i="22"/>
  <c r="G31" i="22"/>
  <c r="F31" i="22"/>
  <c r="E31" i="22"/>
  <c r="D31" i="22"/>
  <c r="L30" i="22"/>
  <c r="K30" i="22"/>
  <c r="J30" i="22"/>
  <c r="I30" i="22"/>
  <c r="H30" i="22"/>
  <c r="G30" i="22"/>
  <c r="F30" i="22"/>
  <c r="E30" i="22"/>
  <c r="D30" i="22"/>
  <c r="L29" i="22"/>
  <c r="K29" i="22"/>
  <c r="J29" i="22"/>
  <c r="I29" i="22"/>
  <c r="H29" i="22"/>
  <c r="G29" i="22"/>
  <c r="F29" i="22"/>
  <c r="E29" i="22"/>
  <c r="D29" i="22"/>
  <c r="L28" i="22"/>
  <c r="K28" i="22"/>
  <c r="J28" i="22"/>
  <c r="I28" i="22"/>
  <c r="H28" i="22"/>
  <c r="G28" i="22"/>
  <c r="F28" i="22"/>
  <c r="E28" i="22"/>
  <c r="D28" i="22"/>
  <c r="L27" i="22"/>
  <c r="K27" i="22"/>
  <c r="J27" i="22"/>
  <c r="I27" i="22"/>
  <c r="H27" i="22"/>
  <c r="G27" i="22"/>
  <c r="F27" i="22"/>
  <c r="E27" i="22"/>
  <c r="D27" i="22"/>
  <c r="F25" i="22"/>
  <c r="F24" i="22"/>
  <c r="F23" i="22"/>
  <c r="F22" i="22"/>
  <c r="F21" i="22"/>
  <c r="F20" i="22"/>
  <c r="F19" i="22"/>
  <c r="L18" i="22"/>
  <c r="K18" i="22"/>
  <c r="J18" i="22"/>
  <c r="I18" i="22"/>
  <c r="H18" i="22"/>
  <c r="G18" i="22"/>
  <c r="F18" i="22"/>
  <c r="E18" i="22"/>
  <c r="D18" i="22"/>
  <c r="L17" i="22"/>
  <c r="K17" i="22"/>
  <c r="J17" i="22"/>
  <c r="I17" i="22"/>
  <c r="H17" i="22"/>
  <c r="G17" i="22"/>
  <c r="F17" i="22"/>
  <c r="E17" i="22"/>
  <c r="D17" i="22"/>
  <c r="L16" i="22"/>
  <c r="K16" i="22"/>
  <c r="J16" i="22"/>
  <c r="I16" i="22"/>
  <c r="H16" i="22"/>
  <c r="G16" i="22"/>
  <c r="F16" i="22"/>
  <c r="E16" i="22"/>
  <c r="D16" i="22"/>
  <c r="F15" i="22"/>
  <c r="L14" i="22"/>
  <c r="K14" i="22"/>
  <c r="J14" i="22"/>
  <c r="I14" i="22"/>
  <c r="H14" i="22"/>
  <c r="G14" i="22"/>
  <c r="F14" i="22"/>
  <c r="E14" i="22"/>
  <c r="D14" i="22"/>
  <c r="L13" i="22"/>
  <c r="K13" i="22"/>
  <c r="J13" i="22"/>
  <c r="I13" i="22"/>
  <c r="H13" i="22"/>
  <c r="G13" i="22"/>
  <c r="F13" i="22"/>
  <c r="E13" i="22"/>
  <c r="D13" i="22"/>
  <c r="L11" i="22"/>
  <c r="K11" i="22"/>
  <c r="J11" i="22"/>
  <c r="I11" i="22"/>
  <c r="H11" i="22"/>
  <c r="G11" i="22"/>
  <c r="F11" i="22"/>
  <c r="E11" i="22"/>
  <c r="D11" i="22"/>
  <c r="L10" i="22"/>
  <c r="K10" i="22"/>
  <c r="J10" i="22"/>
  <c r="I10" i="22"/>
  <c r="H10" i="22"/>
  <c r="G10" i="22"/>
  <c r="F10" i="22"/>
  <c r="E10" i="22"/>
  <c r="D10" i="22"/>
  <c r="L9" i="22"/>
  <c r="K9" i="22"/>
  <c r="J9" i="22"/>
  <c r="I9" i="22"/>
  <c r="H9" i="22"/>
  <c r="G9" i="22"/>
  <c r="F9" i="22"/>
  <c r="E9" i="22"/>
  <c r="D9" i="22"/>
  <c r="L8" i="22"/>
  <c r="K8" i="22"/>
  <c r="J8" i="22"/>
  <c r="I8" i="22"/>
  <c r="H8" i="22"/>
  <c r="G8" i="22"/>
  <c r="F8" i="22"/>
  <c r="E8" i="22"/>
  <c r="D8" i="22"/>
  <c r="I3" i="22"/>
  <c r="L1" i="22"/>
  <c r="G1" i="22"/>
  <c r="A1" i="22"/>
  <c r="D169" i="21"/>
  <c r="C169" i="21"/>
  <c r="D168" i="21"/>
  <c r="C168" i="21"/>
  <c r="D167" i="21"/>
  <c r="C167" i="21"/>
  <c r="D166" i="21"/>
  <c r="C166" i="21"/>
  <c r="D165" i="21"/>
  <c r="C165" i="21"/>
  <c r="D164" i="21"/>
  <c r="C164" i="21"/>
  <c r="D163" i="21"/>
  <c r="C163" i="21"/>
  <c r="D151" i="21"/>
  <c r="C151" i="21"/>
  <c r="D150" i="21"/>
  <c r="C150" i="21"/>
  <c r="D149" i="21"/>
  <c r="C149" i="21"/>
  <c r="D148" i="21"/>
  <c r="C148" i="21"/>
  <c r="D147" i="21"/>
  <c r="C147" i="21"/>
  <c r="D146" i="21"/>
  <c r="C146" i="21"/>
  <c r="D145" i="21"/>
  <c r="C145" i="21"/>
  <c r="D143" i="21"/>
  <c r="C143" i="21"/>
  <c r="D142" i="21"/>
  <c r="C142" i="21"/>
  <c r="D141" i="21"/>
  <c r="C141" i="21"/>
  <c r="D140" i="21"/>
  <c r="C140" i="21"/>
  <c r="D139" i="21"/>
  <c r="C139" i="21"/>
  <c r="D138" i="21"/>
  <c r="C138" i="21"/>
  <c r="D137" i="21"/>
  <c r="C137" i="21"/>
  <c r="D127" i="21"/>
  <c r="C127" i="21"/>
  <c r="D126" i="21"/>
  <c r="C126" i="21"/>
  <c r="D125" i="21"/>
  <c r="C125" i="21"/>
  <c r="D124" i="21"/>
  <c r="C124" i="21"/>
  <c r="D123" i="21"/>
  <c r="C123" i="21"/>
  <c r="D122" i="21"/>
  <c r="C122" i="21"/>
  <c r="D121" i="21"/>
  <c r="C121" i="21"/>
  <c r="D113" i="21" a="1"/>
  <c r="D113" i="21" s="1"/>
  <c r="C113" i="21" a="1"/>
  <c r="C113" i="21"/>
  <c r="D112" i="21" a="1"/>
  <c r="D112" i="21" s="1"/>
  <c r="C112" i="21" a="1"/>
  <c r="C112" i="21"/>
  <c r="D111" i="21" a="1"/>
  <c r="D111" i="21"/>
  <c r="C111" i="21" a="1"/>
  <c r="C111" i="21"/>
  <c r="D108" i="21" a="1"/>
  <c r="D108" i="21" s="1"/>
  <c r="C108" i="21" a="1"/>
  <c r="C108" i="21" s="1"/>
  <c r="D106" i="21" a="1"/>
  <c r="D106" i="21" s="1"/>
  <c r="C106" i="21" a="1"/>
  <c r="C106" i="21"/>
  <c r="D104" i="21" a="1"/>
  <c r="D104" i="21" s="1"/>
  <c r="C104" i="21" a="1"/>
  <c r="C104" i="21" s="1"/>
  <c r="D103" i="21" a="1"/>
  <c r="D103" i="21" s="1"/>
  <c r="C103" i="21" a="1"/>
  <c r="C103" i="21"/>
  <c r="D102" i="21" a="1"/>
  <c r="D102" i="21" s="1"/>
  <c r="C102" i="21" a="1"/>
  <c r="C102" i="21" s="1"/>
  <c r="D100" i="21" a="1"/>
  <c r="D100" i="21"/>
  <c r="C100" i="21" a="1"/>
  <c r="C100" i="21"/>
  <c r="D99" i="21" a="1"/>
  <c r="D99" i="21" s="1"/>
  <c r="C99" i="21" a="1"/>
  <c r="C99" i="21"/>
  <c r="D98" i="21" a="1"/>
  <c r="D98" i="21" s="1"/>
  <c r="C98" i="21" a="1"/>
  <c r="C98" i="21" s="1"/>
  <c r="D96" i="21" a="1"/>
  <c r="D96" i="21" s="1"/>
  <c r="C96" i="21" a="1"/>
  <c r="C96" i="21" s="1"/>
  <c r="D95" i="21" a="1"/>
  <c r="D95" i="21"/>
  <c r="C95" i="21" a="1"/>
  <c r="C95" i="21" s="1"/>
  <c r="D94" i="21" a="1"/>
  <c r="D94" i="21" s="1"/>
  <c r="C94" i="21" a="1"/>
  <c r="C94" i="21" s="1"/>
  <c r="D92" i="21" a="1"/>
  <c r="D92" i="21"/>
  <c r="C92" i="21" a="1"/>
  <c r="C92" i="21"/>
  <c r="D91" i="21" a="1"/>
  <c r="D91" i="21" s="1"/>
  <c r="C91" i="21" a="1"/>
  <c r="C91" i="21"/>
  <c r="D90" i="21"/>
  <c r="C90" i="21"/>
  <c r="D88" i="21" a="1"/>
  <c r="D88" i="21"/>
  <c r="C88" i="21" a="1"/>
  <c r="C88" i="21" s="1"/>
  <c r="D87" i="21" a="1"/>
  <c r="D87" i="21" s="1"/>
  <c r="C87" i="21" a="1"/>
  <c r="C87" i="21"/>
  <c r="D86" i="21" a="1"/>
  <c r="D86" i="21" s="1"/>
  <c r="C86" i="21" a="1"/>
  <c r="C86" i="21" s="1"/>
  <c r="D85" i="21"/>
  <c r="C85" i="21"/>
  <c r="D84" i="21"/>
  <c r="C84" i="21"/>
  <c r="D83" i="21" a="1"/>
  <c r="D83" i="21" s="1"/>
  <c r="C83" i="21" a="1"/>
  <c r="C83" i="21" s="1"/>
  <c r="D81" i="21" a="1"/>
  <c r="D81" i="21" s="1"/>
  <c r="C81" i="21" a="1"/>
  <c r="C81" i="21"/>
  <c r="D80" i="21"/>
  <c r="C80" i="21"/>
  <c r="D79" i="21"/>
  <c r="C79" i="21"/>
  <c r="D78" i="21"/>
  <c r="C78" i="21"/>
  <c r="D77" i="21" a="1"/>
  <c r="D77" i="21"/>
  <c r="C77" i="21" a="1"/>
  <c r="C77" i="21" s="1"/>
  <c r="D76" i="21" a="1"/>
  <c r="D76" i="21" s="1"/>
  <c r="C76" i="21" a="1"/>
  <c r="C76" i="21" s="1"/>
  <c r="D75" i="21" a="1"/>
  <c r="D75" i="21"/>
  <c r="C75" i="21" a="1"/>
  <c r="C75" i="21" s="1"/>
  <c r="D72" i="21"/>
  <c r="C72" i="21"/>
  <c r="D71" i="21"/>
  <c r="C71" i="21"/>
  <c r="D68" i="21"/>
  <c r="C68" i="21"/>
  <c r="D48" i="21"/>
  <c r="D47" i="21"/>
  <c r="D46" i="21"/>
  <c r="D45" i="21"/>
  <c r="D43" i="21"/>
  <c r="D42" i="21"/>
  <c r="D41" i="21"/>
  <c r="D25" i="21"/>
  <c r="C25" i="21"/>
  <c r="D22" i="21"/>
  <c r="C22" i="21"/>
  <c r="D16" i="21"/>
  <c r="C16" i="21"/>
  <c r="D15" i="21"/>
  <c r="C15" i="21"/>
  <c r="D14" i="21"/>
  <c r="C14" i="21"/>
  <c r="D115" i="20"/>
  <c r="D114" i="20"/>
  <c r="D113" i="20"/>
  <c r="D112" i="20"/>
  <c r="D111" i="20"/>
  <c r="D110" i="20"/>
  <c r="D109" i="20"/>
  <c r="D108" i="20"/>
  <c r="D107" i="20"/>
  <c r="D102" i="20"/>
  <c r="D95" i="20"/>
  <c r="D90" i="20"/>
  <c r="D86" i="20"/>
  <c r="D82" i="20"/>
  <c r="D75" i="20"/>
  <c r="D66" i="20"/>
  <c r="D62" i="20"/>
  <c r="D58" i="20"/>
  <c r="D21" i="20"/>
  <c r="D18" i="20"/>
  <c r="D3" i="20"/>
  <c r="E2" i="20"/>
  <c r="M1" i="20"/>
  <c r="F1" i="20"/>
  <c r="E1" i="20"/>
  <c r="D1" i="20"/>
  <c r="A1" i="20"/>
  <c r="W152" i="19"/>
  <c r="V152" i="19"/>
  <c r="U152" i="19"/>
  <c r="T152" i="19"/>
  <c r="S152" i="19"/>
  <c r="X152" i="19" s="1"/>
  <c r="R152" i="19"/>
  <c r="W151" i="19"/>
  <c r="V151" i="19"/>
  <c r="U151" i="19"/>
  <c r="T151" i="19"/>
  <c r="S151" i="19"/>
  <c r="R151" i="19"/>
  <c r="W150" i="19"/>
  <c r="V150" i="19"/>
  <c r="U150" i="19"/>
  <c r="T150" i="19"/>
  <c r="S150" i="19"/>
  <c r="R150" i="19"/>
  <c r="X150" i="19" s="1"/>
  <c r="W149" i="19"/>
  <c r="V149" i="19"/>
  <c r="U149" i="19"/>
  <c r="X149" i="19" s="1"/>
  <c r="T149" i="19"/>
  <c r="T153" i="19" s="1"/>
  <c r="S149" i="19"/>
  <c r="R149" i="19"/>
  <c r="W148" i="19"/>
  <c r="X148" i="19" s="1"/>
  <c r="V148" i="19"/>
  <c r="U148" i="19"/>
  <c r="T148" i="19"/>
  <c r="S148" i="19"/>
  <c r="R148" i="19"/>
  <c r="W147" i="19"/>
  <c r="V147" i="19"/>
  <c r="U147" i="19"/>
  <c r="U153" i="19" s="1"/>
  <c r="T147" i="19"/>
  <c r="S147" i="19"/>
  <c r="R147" i="19"/>
  <c r="W135" i="19"/>
  <c r="V135" i="19"/>
  <c r="U135" i="19"/>
  <c r="T135" i="19"/>
  <c r="S135" i="19"/>
  <c r="R135" i="19"/>
  <c r="W134" i="19"/>
  <c r="V134" i="19"/>
  <c r="U134" i="19"/>
  <c r="T134" i="19"/>
  <c r="S134" i="19"/>
  <c r="X134" i="19" s="1"/>
  <c r="R134" i="19"/>
  <c r="W133" i="19"/>
  <c r="V133" i="19"/>
  <c r="U133" i="19"/>
  <c r="T133" i="19"/>
  <c r="S133" i="19"/>
  <c r="R133" i="19"/>
  <c r="X133" i="19" s="1"/>
  <c r="W132" i="19"/>
  <c r="V132" i="19"/>
  <c r="U132" i="19"/>
  <c r="T132" i="19"/>
  <c r="S132" i="19"/>
  <c r="R132" i="19"/>
  <c r="W131" i="19"/>
  <c r="V131" i="19"/>
  <c r="U131" i="19"/>
  <c r="U136" i="19" s="1"/>
  <c r="T131" i="19"/>
  <c r="S131" i="19"/>
  <c r="R131" i="19"/>
  <c r="W130" i="19"/>
  <c r="W136" i="19" s="1"/>
  <c r="V130" i="19"/>
  <c r="U130" i="19"/>
  <c r="T130" i="19"/>
  <c r="S130" i="19"/>
  <c r="R130" i="19"/>
  <c r="W117" i="19"/>
  <c r="V117" i="19"/>
  <c r="U117" i="19"/>
  <c r="T117" i="19"/>
  <c r="S117" i="19"/>
  <c r="X117" i="19" s="1"/>
  <c r="R117" i="19"/>
  <c r="W116" i="19"/>
  <c r="V116" i="19"/>
  <c r="U116" i="19"/>
  <c r="T116" i="19"/>
  <c r="S116" i="19"/>
  <c r="R116" i="19"/>
  <c r="X116" i="19" s="1"/>
  <c r="W115" i="19"/>
  <c r="V115" i="19"/>
  <c r="U115" i="19"/>
  <c r="T115" i="19"/>
  <c r="T118" i="19" s="1"/>
  <c r="S115" i="19"/>
  <c r="R115" i="19"/>
  <c r="W114" i="19"/>
  <c r="V114" i="19"/>
  <c r="U114" i="19"/>
  <c r="X114" i="19" s="1"/>
  <c r="T114" i="19"/>
  <c r="S114" i="19"/>
  <c r="R114" i="19"/>
  <c r="W113" i="19"/>
  <c r="V113" i="19"/>
  <c r="U113" i="19"/>
  <c r="T113" i="19"/>
  <c r="S113" i="19"/>
  <c r="R113" i="19"/>
  <c r="X113" i="19" s="1"/>
  <c r="W112" i="19"/>
  <c r="V112" i="19"/>
  <c r="U112" i="19"/>
  <c r="U118" i="19" s="1"/>
  <c r="T112" i="19"/>
  <c r="S112" i="19"/>
  <c r="R112" i="19"/>
  <c r="X112" i="19" s="1"/>
  <c r="W100" i="19"/>
  <c r="V100" i="19"/>
  <c r="U100" i="19"/>
  <c r="T100" i="19"/>
  <c r="S100" i="19"/>
  <c r="R100" i="19"/>
  <c r="X99" i="19"/>
  <c r="W99" i="19"/>
  <c r="V99" i="19"/>
  <c r="U99" i="19"/>
  <c r="T99" i="19"/>
  <c r="S99" i="19"/>
  <c r="R99" i="19"/>
  <c r="W98" i="19"/>
  <c r="V98" i="19"/>
  <c r="U98" i="19"/>
  <c r="T98" i="19"/>
  <c r="S98" i="19"/>
  <c r="R98" i="19"/>
  <c r="W97" i="19"/>
  <c r="V97" i="19"/>
  <c r="U97" i="19"/>
  <c r="T97" i="19"/>
  <c r="S97" i="19"/>
  <c r="R97" i="19"/>
  <c r="W96" i="19"/>
  <c r="V96" i="19"/>
  <c r="U96" i="19"/>
  <c r="T96" i="19"/>
  <c r="S96" i="19"/>
  <c r="X96" i="19" s="1"/>
  <c r="R96" i="19"/>
  <c r="W95" i="19"/>
  <c r="W101" i="19" s="1"/>
  <c r="V95" i="19"/>
  <c r="U95" i="19"/>
  <c r="T95" i="19"/>
  <c r="S95" i="19"/>
  <c r="R95" i="19"/>
  <c r="X95" i="19" s="1"/>
  <c r="N89" i="19"/>
  <c r="L89" i="19"/>
  <c r="K89" i="19"/>
  <c r="J89" i="19"/>
  <c r="I89" i="19"/>
  <c r="G89" i="19"/>
  <c r="F89" i="19"/>
  <c r="E89" i="19"/>
  <c r="N88" i="19"/>
  <c r="L88" i="19"/>
  <c r="K88" i="19"/>
  <c r="J88" i="19"/>
  <c r="I88" i="19"/>
  <c r="G88" i="19"/>
  <c r="F88" i="19"/>
  <c r="E88" i="19"/>
  <c r="N87" i="19"/>
  <c r="L87" i="19"/>
  <c r="K87" i="19"/>
  <c r="J87" i="19"/>
  <c r="I87" i="19"/>
  <c r="G87" i="19"/>
  <c r="F87" i="19"/>
  <c r="E87" i="19"/>
  <c r="H87" i="19" s="1"/>
  <c r="N86" i="19"/>
  <c r="L86" i="19"/>
  <c r="K86" i="19"/>
  <c r="J86" i="19"/>
  <c r="I86" i="19"/>
  <c r="G86" i="19"/>
  <c r="F86" i="19"/>
  <c r="E86" i="19"/>
  <c r="H86" i="19" s="1"/>
  <c r="N85" i="19"/>
  <c r="L85" i="19"/>
  <c r="K85" i="19"/>
  <c r="J85" i="19"/>
  <c r="I85" i="19"/>
  <c r="G85" i="19"/>
  <c r="F85" i="19"/>
  <c r="E85" i="19"/>
  <c r="N84" i="19"/>
  <c r="L84" i="19"/>
  <c r="K84" i="19"/>
  <c r="J84" i="19"/>
  <c r="I84" i="19"/>
  <c r="G84" i="19"/>
  <c r="F84" i="19"/>
  <c r="E84" i="19"/>
  <c r="N82" i="19"/>
  <c r="L82" i="19"/>
  <c r="K82" i="19"/>
  <c r="W83" i="19" s="1"/>
  <c r="J82" i="19"/>
  <c r="V83" i="19" s="1"/>
  <c r="I82" i="19"/>
  <c r="U83" i="19" s="1"/>
  <c r="G82" i="19"/>
  <c r="F82" i="19"/>
  <c r="E82" i="19"/>
  <c r="N81" i="19"/>
  <c r="L81" i="19"/>
  <c r="K81" i="19"/>
  <c r="J81" i="19"/>
  <c r="I81" i="19"/>
  <c r="G81" i="19"/>
  <c r="F81" i="19"/>
  <c r="E81" i="19"/>
  <c r="N80" i="19"/>
  <c r="L80" i="19"/>
  <c r="K80" i="19"/>
  <c r="J80" i="19"/>
  <c r="I80" i="19"/>
  <c r="G80" i="19"/>
  <c r="F80" i="19"/>
  <c r="E80" i="19"/>
  <c r="N79" i="19"/>
  <c r="L79" i="19"/>
  <c r="K79" i="19"/>
  <c r="J79" i="19"/>
  <c r="I79" i="19"/>
  <c r="G79" i="19"/>
  <c r="F79" i="19"/>
  <c r="E79" i="19"/>
  <c r="N78" i="19"/>
  <c r="L78" i="19"/>
  <c r="K78" i="19"/>
  <c r="J78" i="19"/>
  <c r="I78" i="19"/>
  <c r="G78" i="19"/>
  <c r="F78" i="19"/>
  <c r="S79" i="19" s="1"/>
  <c r="E78" i="19"/>
  <c r="R79" i="19" s="1"/>
  <c r="N77" i="19"/>
  <c r="L77" i="19"/>
  <c r="K77" i="19"/>
  <c r="J77" i="19"/>
  <c r="I77" i="19"/>
  <c r="G77" i="19"/>
  <c r="F77" i="19"/>
  <c r="E77" i="19"/>
  <c r="R78" i="19" s="1"/>
  <c r="W66" i="19"/>
  <c r="V66" i="19"/>
  <c r="U66" i="19"/>
  <c r="T66" i="19"/>
  <c r="S66" i="19"/>
  <c r="R66" i="19"/>
  <c r="W65" i="19"/>
  <c r="V65" i="19"/>
  <c r="U65" i="19"/>
  <c r="T65" i="19"/>
  <c r="S65" i="19"/>
  <c r="R65" i="19"/>
  <c r="W64" i="19"/>
  <c r="V64" i="19"/>
  <c r="U64" i="19"/>
  <c r="T64" i="19"/>
  <c r="S64" i="19"/>
  <c r="R64" i="19"/>
  <c r="W63" i="19"/>
  <c r="V63" i="19"/>
  <c r="U63" i="19"/>
  <c r="T63" i="19"/>
  <c r="S63" i="19"/>
  <c r="R63" i="19"/>
  <c r="W62" i="19"/>
  <c r="V62" i="19"/>
  <c r="U62" i="19"/>
  <c r="T62" i="19"/>
  <c r="S62" i="19"/>
  <c r="R62" i="19"/>
  <c r="W61" i="19"/>
  <c r="V61" i="19"/>
  <c r="V67" i="19" s="1"/>
  <c r="U61" i="19"/>
  <c r="T61" i="19"/>
  <c r="S61" i="19"/>
  <c r="R61" i="19"/>
  <c r="W49" i="19"/>
  <c r="V49" i="19"/>
  <c r="U49" i="19"/>
  <c r="T49" i="19"/>
  <c r="S49" i="19"/>
  <c r="R49" i="19"/>
  <c r="W48" i="19"/>
  <c r="V48" i="19"/>
  <c r="U48" i="19"/>
  <c r="T48" i="19"/>
  <c r="S48" i="19"/>
  <c r="R48" i="19"/>
  <c r="X48" i="19" s="1"/>
  <c r="W47" i="19"/>
  <c r="V47" i="19"/>
  <c r="U47" i="19"/>
  <c r="T47" i="19"/>
  <c r="S47" i="19"/>
  <c r="R47" i="19"/>
  <c r="W46" i="19"/>
  <c r="V46" i="19"/>
  <c r="U46" i="19"/>
  <c r="T46" i="19"/>
  <c r="S46" i="19"/>
  <c r="R46" i="19"/>
  <c r="W45" i="19"/>
  <c r="V45" i="19"/>
  <c r="U45" i="19"/>
  <c r="U50" i="19" s="1"/>
  <c r="T45" i="19"/>
  <c r="S45" i="19"/>
  <c r="R45" i="19"/>
  <c r="W44" i="19"/>
  <c r="V44" i="19"/>
  <c r="U44" i="19"/>
  <c r="T44" i="19"/>
  <c r="S44" i="19"/>
  <c r="R44" i="19"/>
  <c r="N38" i="19"/>
  <c r="L38" i="19"/>
  <c r="K38" i="19"/>
  <c r="J38" i="19"/>
  <c r="I38" i="19"/>
  <c r="G38" i="19"/>
  <c r="F38" i="19"/>
  <c r="E38" i="19"/>
  <c r="N37" i="19"/>
  <c r="L37" i="19"/>
  <c r="K37" i="19"/>
  <c r="J37" i="19"/>
  <c r="I37" i="19"/>
  <c r="G37" i="19"/>
  <c r="F37" i="19"/>
  <c r="E37" i="19"/>
  <c r="N36" i="19"/>
  <c r="L36" i="19"/>
  <c r="K36" i="19"/>
  <c r="J36" i="19"/>
  <c r="I36" i="19"/>
  <c r="G36" i="19"/>
  <c r="F36" i="19"/>
  <c r="E36" i="19"/>
  <c r="N35" i="19"/>
  <c r="L35" i="19"/>
  <c r="K35" i="19"/>
  <c r="J35" i="19"/>
  <c r="I35" i="19"/>
  <c r="G35" i="19"/>
  <c r="F35" i="19"/>
  <c r="E35" i="19"/>
  <c r="N34" i="19"/>
  <c r="L34" i="19"/>
  <c r="K34" i="19"/>
  <c r="J34" i="19"/>
  <c r="I34" i="19"/>
  <c r="G34" i="19"/>
  <c r="F34" i="19"/>
  <c r="E34" i="19"/>
  <c r="N33" i="19"/>
  <c r="L33" i="19"/>
  <c r="K33" i="19"/>
  <c r="J33" i="19"/>
  <c r="I33" i="19"/>
  <c r="G33" i="19"/>
  <c r="F33" i="19"/>
  <c r="E33" i="19"/>
  <c r="N31" i="19"/>
  <c r="L31" i="19"/>
  <c r="K31" i="19"/>
  <c r="W32" i="19" s="1"/>
  <c r="J31" i="19"/>
  <c r="I31" i="19"/>
  <c r="G31" i="19"/>
  <c r="F31" i="19"/>
  <c r="E31" i="19"/>
  <c r="N30" i="19"/>
  <c r="L30" i="19"/>
  <c r="K30" i="19"/>
  <c r="W31" i="19" s="1"/>
  <c r="J30" i="19"/>
  <c r="I30" i="19"/>
  <c r="G30" i="19"/>
  <c r="F30" i="19"/>
  <c r="S31" i="19" s="1"/>
  <c r="E30" i="19"/>
  <c r="N29" i="19"/>
  <c r="L29" i="19"/>
  <c r="K29" i="19"/>
  <c r="J29" i="19"/>
  <c r="I29" i="19"/>
  <c r="G29" i="19"/>
  <c r="F29" i="19"/>
  <c r="E29" i="19"/>
  <c r="N28" i="19"/>
  <c r="L28" i="19"/>
  <c r="K28" i="19"/>
  <c r="J28" i="19"/>
  <c r="I28" i="19"/>
  <c r="G28" i="19"/>
  <c r="F28" i="19"/>
  <c r="E28" i="19"/>
  <c r="N27" i="19"/>
  <c r="L27" i="19"/>
  <c r="K27" i="19"/>
  <c r="J27" i="19"/>
  <c r="I27" i="19"/>
  <c r="G27" i="19"/>
  <c r="F27" i="19"/>
  <c r="S28" i="19" s="1"/>
  <c r="E27" i="19"/>
  <c r="N26" i="19"/>
  <c r="L26" i="19"/>
  <c r="K26" i="19"/>
  <c r="J26" i="19"/>
  <c r="I26" i="19"/>
  <c r="G26" i="19"/>
  <c r="F26" i="19"/>
  <c r="E26" i="19"/>
  <c r="W15" i="19"/>
  <c r="V15" i="19"/>
  <c r="U15" i="19"/>
  <c r="T15" i="19"/>
  <c r="S15" i="19"/>
  <c r="R15" i="19"/>
  <c r="W14" i="19"/>
  <c r="V14" i="19"/>
  <c r="U14" i="19"/>
  <c r="T14" i="19"/>
  <c r="S14" i="19"/>
  <c r="R14" i="19"/>
  <c r="W13" i="19"/>
  <c r="X13" i="19" s="1"/>
  <c r="V13" i="19"/>
  <c r="U13" i="19"/>
  <c r="T13" i="19"/>
  <c r="S13" i="19"/>
  <c r="R13" i="19"/>
  <c r="W12" i="19"/>
  <c r="V12" i="19"/>
  <c r="U12" i="19"/>
  <c r="T12" i="19"/>
  <c r="S12" i="19"/>
  <c r="R12" i="19"/>
  <c r="W11" i="19"/>
  <c r="V11" i="19"/>
  <c r="U11" i="19"/>
  <c r="T11" i="19"/>
  <c r="S11" i="19"/>
  <c r="R11" i="19"/>
  <c r="W10" i="19"/>
  <c r="W16" i="19" s="1"/>
  <c r="V10" i="19"/>
  <c r="V16" i="19" s="1"/>
  <c r="U10" i="19"/>
  <c r="U16" i="19" s="1"/>
  <c r="T10" i="19"/>
  <c r="S10" i="19"/>
  <c r="R10" i="19"/>
  <c r="I3" i="19"/>
  <c r="L2" i="19"/>
  <c r="N1" i="19"/>
  <c r="I1" i="19"/>
  <c r="G1" i="19"/>
  <c r="B1" i="19"/>
  <c r="L106" i="18"/>
  <c r="G106" i="18"/>
  <c r="L105" i="18"/>
  <c r="G105" i="18"/>
  <c r="L104" i="18"/>
  <c r="G104" i="18"/>
  <c r="L103" i="18"/>
  <c r="G103" i="18"/>
  <c r="L102" i="18"/>
  <c r="G102" i="18"/>
  <c r="L101" i="18"/>
  <c r="G101" i="18"/>
  <c r="L100" i="18"/>
  <c r="G100" i="18"/>
  <c r="L99" i="18"/>
  <c r="G99" i="18"/>
  <c r="L97" i="18"/>
  <c r="G97" i="18"/>
  <c r="L96" i="18"/>
  <c r="G96" i="18"/>
  <c r="L95" i="18" a="1"/>
  <c r="L95" i="18" s="1"/>
  <c r="G95" i="18" a="1"/>
  <c r="G95" i="18" s="1"/>
  <c r="L93" i="18"/>
  <c r="G93" i="18"/>
  <c r="L92" i="18"/>
  <c r="G92" i="18"/>
  <c r="N89" i="18"/>
  <c r="M89" i="18"/>
  <c r="L89" i="18"/>
  <c r="K89" i="18"/>
  <c r="J89" i="18"/>
  <c r="I89" i="18"/>
  <c r="H89" i="18"/>
  <c r="G89" i="18"/>
  <c r="F89" i="18"/>
  <c r="E89" i="18"/>
  <c r="N88" i="18"/>
  <c r="M88" i="18"/>
  <c r="L88" i="18"/>
  <c r="K88" i="18"/>
  <c r="J88" i="18"/>
  <c r="I88" i="18"/>
  <c r="H88" i="18"/>
  <c r="G88" i="18"/>
  <c r="F88" i="18"/>
  <c r="E88" i="18"/>
  <c r="N87" i="18"/>
  <c r="M87" i="18"/>
  <c r="L87" i="18"/>
  <c r="K87" i="18"/>
  <c r="J87" i="18"/>
  <c r="I87" i="18"/>
  <c r="H87" i="18"/>
  <c r="G87" i="18"/>
  <c r="F87" i="18"/>
  <c r="E87" i="18"/>
  <c r="N86" i="18"/>
  <c r="M86" i="18"/>
  <c r="L86" i="18"/>
  <c r="K86" i="18"/>
  <c r="J86" i="18"/>
  <c r="I86" i="18"/>
  <c r="H86" i="18"/>
  <c r="G86" i="18"/>
  <c r="F86" i="18"/>
  <c r="E86" i="18"/>
  <c r="N85" i="18"/>
  <c r="M85" i="18"/>
  <c r="L85" i="18"/>
  <c r="K85" i="18"/>
  <c r="J85" i="18"/>
  <c r="I85" i="18"/>
  <c r="H85" i="18"/>
  <c r="G85" i="18"/>
  <c r="F85" i="18"/>
  <c r="E85" i="18"/>
  <c r="N84" i="18"/>
  <c r="M84" i="18"/>
  <c r="L84" i="18"/>
  <c r="K84" i="18"/>
  <c r="J84" i="18"/>
  <c r="I84" i="18"/>
  <c r="H84" i="18"/>
  <c r="G84" i="18"/>
  <c r="F84" i="18"/>
  <c r="E84" i="18"/>
  <c r="N83" i="18"/>
  <c r="M83" i="18"/>
  <c r="L83" i="18"/>
  <c r="K83" i="18"/>
  <c r="J83" i="18"/>
  <c r="I83" i="18"/>
  <c r="H83" i="18"/>
  <c r="G83" i="18"/>
  <c r="F83" i="18"/>
  <c r="E83" i="18"/>
  <c r="N82" i="18"/>
  <c r="M82" i="18"/>
  <c r="L82" i="18"/>
  <c r="K82" i="18"/>
  <c r="J82" i="18"/>
  <c r="I82" i="18"/>
  <c r="H82" i="18"/>
  <c r="G82" i="18"/>
  <c r="F82" i="18"/>
  <c r="E82" i="18"/>
  <c r="L81" i="18"/>
  <c r="K81" i="18"/>
  <c r="J81" i="18"/>
  <c r="I81" i="18"/>
  <c r="G81" i="18"/>
  <c r="E81" i="18"/>
  <c r="N80" i="18"/>
  <c r="M80" i="18"/>
  <c r="L80" i="18"/>
  <c r="K80" i="18"/>
  <c r="J80" i="18"/>
  <c r="I80" i="18"/>
  <c r="G80" i="18"/>
  <c r="F80" i="18"/>
  <c r="E80" i="18"/>
  <c r="N79" i="18"/>
  <c r="M79" i="18"/>
  <c r="L79" i="18"/>
  <c r="K79" i="18"/>
  <c r="J79" i="18"/>
  <c r="I79" i="18"/>
  <c r="G79" i="18"/>
  <c r="F79" i="18"/>
  <c r="E79" i="18"/>
  <c r="N78" i="18"/>
  <c r="M78" i="18"/>
  <c r="L78" i="18"/>
  <c r="K78" i="18"/>
  <c r="J78" i="18"/>
  <c r="I78" i="18"/>
  <c r="G78" i="18"/>
  <c r="F78" i="18"/>
  <c r="E78" i="18"/>
  <c r="N77" i="18"/>
  <c r="M77" i="18"/>
  <c r="L77" i="18"/>
  <c r="K77" i="18"/>
  <c r="J77" i="18"/>
  <c r="I77" i="18"/>
  <c r="G77" i="18"/>
  <c r="F77" i="18"/>
  <c r="E77" i="18"/>
  <c r="N76" i="18"/>
  <c r="M76" i="18"/>
  <c r="L76" i="18"/>
  <c r="K76" i="18"/>
  <c r="J76" i="18"/>
  <c r="I76" i="18"/>
  <c r="G76" i="18"/>
  <c r="F76" i="18"/>
  <c r="E76" i="18"/>
  <c r="N75" i="18"/>
  <c r="M75" i="18"/>
  <c r="L75" i="18"/>
  <c r="K75" i="18"/>
  <c r="J75" i="18"/>
  <c r="I75" i="18"/>
  <c r="G75" i="18"/>
  <c r="F75" i="18"/>
  <c r="E75" i="18"/>
  <c r="N74" i="18"/>
  <c r="M74" i="18"/>
  <c r="L74" i="18"/>
  <c r="K74" i="18"/>
  <c r="J74" i="18"/>
  <c r="I74" i="18"/>
  <c r="G74" i="18"/>
  <c r="F74" i="18"/>
  <c r="E74" i="18"/>
  <c r="N73" i="18"/>
  <c r="M73" i="18"/>
  <c r="L73" i="18"/>
  <c r="K73" i="18"/>
  <c r="J73" i="18"/>
  <c r="I73" i="18"/>
  <c r="G73" i="18"/>
  <c r="F73" i="18"/>
  <c r="E73" i="18"/>
  <c r="N72" i="18"/>
  <c r="M72" i="18"/>
  <c r="L72" i="18"/>
  <c r="K72" i="18"/>
  <c r="J72" i="18"/>
  <c r="I72" i="18"/>
  <c r="G72" i="18"/>
  <c r="F72" i="18"/>
  <c r="E72" i="18"/>
  <c r="N71" i="18"/>
  <c r="M71" i="18"/>
  <c r="L71" i="18"/>
  <c r="K71" i="18"/>
  <c r="J71" i="18"/>
  <c r="I71" i="18"/>
  <c r="G71" i="18"/>
  <c r="F71" i="18"/>
  <c r="E71" i="18"/>
  <c r="L70" i="18"/>
  <c r="K70" i="18"/>
  <c r="J70" i="18"/>
  <c r="I70" i="18"/>
  <c r="G70" i="18"/>
  <c r="F70" i="18"/>
  <c r="E70" i="18"/>
  <c r="L69" i="18"/>
  <c r="K69" i="18"/>
  <c r="J69" i="18"/>
  <c r="I69" i="18"/>
  <c r="G69" i="18"/>
  <c r="F69" i="18"/>
  <c r="E69" i="18"/>
  <c r="L68" i="18"/>
  <c r="K68" i="18"/>
  <c r="J68" i="18"/>
  <c r="I68" i="18"/>
  <c r="G68" i="18"/>
  <c r="F68" i="18"/>
  <c r="E68" i="18"/>
  <c r="L67" i="18"/>
  <c r="K67" i="18"/>
  <c r="J67" i="18"/>
  <c r="I67" i="18"/>
  <c r="G67" i="18"/>
  <c r="F67" i="18"/>
  <c r="E67" i="18"/>
  <c r="L66" i="18"/>
  <c r="K66" i="18"/>
  <c r="J66" i="18"/>
  <c r="I66" i="18"/>
  <c r="G66" i="18"/>
  <c r="F66" i="18"/>
  <c r="E66" i="18"/>
  <c r="L65" i="18"/>
  <c r="K65" i="18"/>
  <c r="J65" i="18"/>
  <c r="I65" i="18"/>
  <c r="G65" i="18"/>
  <c r="F65" i="18"/>
  <c r="E65" i="18"/>
  <c r="L64" i="18"/>
  <c r="K64" i="18"/>
  <c r="J64" i="18"/>
  <c r="I64" i="18"/>
  <c r="G64" i="18"/>
  <c r="F64" i="18"/>
  <c r="E64" i="18"/>
  <c r="L63" i="18"/>
  <c r="K63" i="18"/>
  <c r="J63" i="18"/>
  <c r="I63" i="18"/>
  <c r="G63" i="18"/>
  <c r="F63" i="18"/>
  <c r="E63" i="18"/>
  <c r="L62" i="18"/>
  <c r="K62" i="18"/>
  <c r="J62" i="18"/>
  <c r="I62" i="18"/>
  <c r="G62" i="18"/>
  <c r="F62" i="18"/>
  <c r="E62" i="18"/>
  <c r="L61" i="18"/>
  <c r="K61" i="18"/>
  <c r="J61" i="18"/>
  <c r="I61" i="18"/>
  <c r="G61" i="18"/>
  <c r="F61" i="18"/>
  <c r="E61" i="18"/>
  <c r="L60" i="18"/>
  <c r="K60" i="18"/>
  <c r="J60" i="18"/>
  <c r="I60" i="18"/>
  <c r="G60" i="18"/>
  <c r="F60" i="18"/>
  <c r="E60" i="18"/>
  <c r="L59" i="18"/>
  <c r="K59" i="18"/>
  <c r="J59" i="18"/>
  <c r="I59" i="18"/>
  <c r="G59" i="18"/>
  <c r="F59" i="18"/>
  <c r="E59" i="18"/>
  <c r="L58" i="18"/>
  <c r="K58" i="18"/>
  <c r="J58" i="18"/>
  <c r="I58" i="18"/>
  <c r="G58" i="18"/>
  <c r="F58" i="18"/>
  <c r="E58" i="18"/>
  <c r="L57" i="18"/>
  <c r="K57" i="18"/>
  <c r="J57" i="18"/>
  <c r="I57" i="18"/>
  <c r="G57" i="18"/>
  <c r="F57" i="18"/>
  <c r="E57" i="18"/>
  <c r="L56" i="18"/>
  <c r="K56" i="18"/>
  <c r="J56" i="18"/>
  <c r="I56" i="18"/>
  <c r="G56" i="18"/>
  <c r="F56" i="18"/>
  <c r="E56" i="18"/>
  <c r="L55" i="18"/>
  <c r="K55" i="18"/>
  <c r="J55" i="18"/>
  <c r="I55" i="18"/>
  <c r="G55" i="18"/>
  <c r="F55" i="18"/>
  <c r="E55" i="18"/>
  <c r="L54" i="18"/>
  <c r="K54" i="18"/>
  <c r="J54" i="18"/>
  <c r="I54" i="18"/>
  <c r="G54" i="18"/>
  <c r="E54" i="18"/>
  <c r="L51" i="18"/>
  <c r="K51" i="18"/>
  <c r="J51" i="18"/>
  <c r="I51" i="18"/>
  <c r="G51" i="18"/>
  <c r="E51" i="18"/>
  <c r="L50" i="18"/>
  <c r="K50" i="18"/>
  <c r="J50" i="18"/>
  <c r="I50" i="18"/>
  <c r="G50" i="18"/>
  <c r="F50" i="18"/>
  <c r="E50" i="18"/>
  <c r="L49" i="18"/>
  <c r="K49" i="18"/>
  <c r="J49" i="18"/>
  <c r="I49" i="18"/>
  <c r="G49" i="18"/>
  <c r="F49" i="18"/>
  <c r="E49" i="18"/>
  <c r="L48" i="18"/>
  <c r="K48" i="18"/>
  <c r="J48" i="18"/>
  <c r="I48" i="18"/>
  <c r="G48" i="18"/>
  <c r="F48" i="18"/>
  <c r="E48" i="18"/>
  <c r="L47" i="18"/>
  <c r="K47" i="18"/>
  <c r="J47" i="18"/>
  <c r="I47" i="18"/>
  <c r="G47" i="18"/>
  <c r="F47" i="18"/>
  <c r="E47" i="18"/>
  <c r="L46" i="18"/>
  <c r="K46" i="18"/>
  <c r="J46" i="18"/>
  <c r="I46" i="18"/>
  <c r="G46" i="18"/>
  <c r="F46" i="18"/>
  <c r="E46" i="18"/>
  <c r="Q41" i="18"/>
  <c r="P41" i="18"/>
  <c r="Q40" i="18"/>
  <c r="P40" i="18"/>
  <c r="Q39" i="18"/>
  <c r="P39" i="18"/>
  <c r="Q38" i="18"/>
  <c r="P38" i="18"/>
  <c r="P37" i="18"/>
  <c r="Q35" i="18"/>
  <c r="P35" i="18"/>
  <c r="Q34" i="18"/>
  <c r="P34" i="18"/>
  <c r="Q33" i="18"/>
  <c r="P33" i="18"/>
  <c r="Q32" i="18"/>
  <c r="P32" i="18"/>
  <c r="Q31" i="18"/>
  <c r="P31" i="18"/>
  <c r="Q30" i="18"/>
  <c r="P30" i="18"/>
  <c r="Q29" i="18"/>
  <c r="P29" i="18"/>
  <c r="Q28" i="18"/>
  <c r="P28" i="18"/>
  <c r="Q27" i="18"/>
  <c r="P27" i="18"/>
  <c r="Q26" i="18"/>
  <c r="P26" i="18"/>
  <c r="P25" i="18"/>
  <c r="P24" i="18"/>
  <c r="P22" i="18"/>
  <c r="P21" i="18"/>
  <c r="P18" i="18"/>
  <c r="P17" i="18"/>
  <c r="P16" i="18"/>
  <c r="P15" i="18"/>
  <c r="G16" i="6"/>
  <c r="P12" i="18"/>
  <c r="P10" i="18"/>
  <c r="K45" i="18"/>
  <c r="J21" i="22" s="1"/>
  <c r="I22" i="6"/>
  <c r="I40" i="6" s="1"/>
  <c r="H22" i="6"/>
  <c r="G45" i="18"/>
  <c r="G21" i="22" s="1"/>
  <c r="F45" i="18"/>
  <c r="E21" i="22" s="1"/>
  <c r="D22" i="6"/>
  <c r="I3" i="18"/>
  <c r="F2" i="18"/>
  <c r="N1" i="18"/>
  <c r="G1" i="18"/>
  <c r="B1" i="18"/>
  <c r="C109" i="21" a="1"/>
  <c r="C109" i="21" s="1"/>
  <c r="O41" i="23"/>
  <c r="N41" i="23"/>
  <c r="C107" i="21" a="1"/>
  <c r="C107" i="21" s="1"/>
  <c r="L109" i="15"/>
  <c r="K109" i="15"/>
  <c r="J109" i="15"/>
  <c r="I109" i="15"/>
  <c r="G109" i="15"/>
  <c r="F109" i="15"/>
  <c r="E109" i="15"/>
  <c r="K103" i="15"/>
  <c r="J103" i="15"/>
  <c r="G103" i="15"/>
  <c r="G102" i="15"/>
  <c r="E102" i="15"/>
  <c r="I101" i="15"/>
  <c r="G101" i="15"/>
  <c r="K100" i="15"/>
  <c r="J99" i="15"/>
  <c r="E99" i="15"/>
  <c r="L98" i="15"/>
  <c r="G98" i="15"/>
  <c r="K97" i="15"/>
  <c r="I97" i="15"/>
  <c r="I96" i="15"/>
  <c r="E96" i="15"/>
  <c r="F95" i="15"/>
  <c r="P87" i="15"/>
  <c r="P85" i="15"/>
  <c r="Q85" i="15"/>
  <c r="Q82" i="15"/>
  <c r="P82" i="15"/>
  <c r="P81" i="15"/>
  <c r="Q81" i="15"/>
  <c r="Q80" i="15"/>
  <c r="P80" i="15"/>
  <c r="L103" i="15"/>
  <c r="I103" i="15"/>
  <c r="F103" i="15"/>
  <c r="E103" i="15"/>
  <c r="P76" i="15"/>
  <c r="Q76" i="15"/>
  <c r="P75" i="15"/>
  <c r="P74" i="15"/>
  <c r="Q74" i="15"/>
  <c r="P73" i="15"/>
  <c r="Q73" i="15"/>
  <c r="Q71" i="15"/>
  <c r="P71" i="15"/>
  <c r="P70" i="15"/>
  <c r="L102" i="15"/>
  <c r="K102" i="15"/>
  <c r="J102" i="15"/>
  <c r="I102" i="15"/>
  <c r="F102" i="15"/>
  <c r="P68" i="15"/>
  <c r="Q68" i="15"/>
  <c r="P67" i="15"/>
  <c r="Q67" i="15"/>
  <c r="Q66" i="15"/>
  <c r="P63" i="15"/>
  <c r="Q63" i="15"/>
  <c r="L101" i="15"/>
  <c r="K101" i="15"/>
  <c r="J101" i="15"/>
  <c r="F101" i="15"/>
  <c r="E101" i="15"/>
  <c r="Q61" i="15"/>
  <c r="P61" i="15"/>
  <c r="P60" i="15"/>
  <c r="Q60" i="15"/>
  <c r="Q58" i="15"/>
  <c r="P58" i="15"/>
  <c r="L100" i="15"/>
  <c r="J100" i="15"/>
  <c r="I100" i="15"/>
  <c r="G100" i="15"/>
  <c r="F100" i="15"/>
  <c r="E100" i="15"/>
  <c r="P54" i="15"/>
  <c r="P53" i="15"/>
  <c r="Q53" i="15"/>
  <c r="P52" i="15"/>
  <c r="Q52" i="15"/>
  <c r="P50" i="15"/>
  <c r="Q50" i="15"/>
  <c r="L99" i="15"/>
  <c r="K99" i="15"/>
  <c r="I99" i="15"/>
  <c r="G99" i="15"/>
  <c r="F99" i="15"/>
  <c r="P47" i="15"/>
  <c r="Q47" i="15"/>
  <c r="P45" i="15"/>
  <c r="Q45" i="15"/>
  <c r="P43" i="15"/>
  <c r="Q43" i="15"/>
  <c r="K98" i="15"/>
  <c r="J98" i="15"/>
  <c r="F98" i="15"/>
  <c r="E98" i="15"/>
  <c r="P40" i="15"/>
  <c r="P38" i="15"/>
  <c r="Q38" i="15"/>
  <c r="Q36" i="15"/>
  <c r="P36" i="15"/>
  <c r="P35" i="15"/>
  <c r="Q35" i="15"/>
  <c r="P34" i="15"/>
  <c r="Q34" i="15"/>
  <c r="P32" i="15"/>
  <c r="L97" i="15"/>
  <c r="J97" i="15"/>
  <c r="G97" i="15"/>
  <c r="F97" i="15"/>
  <c r="E97" i="15"/>
  <c r="Q30" i="15"/>
  <c r="P30" i="15"/>
  <c r="P29" i="15"/>
  <c r="Q29" i="15"/>
  <c r="Q27" i="15"/>
  <c r="P25" i="15"/>
  <c r="L96" i="15"/>
  <c r="K96" i="15"/>
  <c r="J96" i="15"/>
  <c r="G96" i="15"/>
  <c r="P23" i="15"/>
  <c r="P20" i="15"/>
  <c r="Q20" i="15"/>
  <c r="L95" i="15"/>
  <c r="K95" i="15"/>
  <c r="J95" i="15"/>
  <c r="I95" i="15"/>
  <c r="G95" i="15"/>
  <c r="E95" i="15"/>
  <c r="P17" i="15"/>
  <c r="P15" i="15"/>
  <c r="Q15" i="15"/>
  <c r="Q13" i="15"/>
  <c r="P13" i="15"/>
  <c r="P12" i="15"/>
  <c r="Q12" i="15"/>
  <c r="P11" i="15"/>
  <c r="Q11" i="15"/>
  <c r="P10" i="15"/>
  <c r="K94" i="15"/>
  <c r="J94" i="15"/>
  <c r="I94" i="15"/>
  <c r="F94" i="15"/>
  <c r="I3" i="15"/>
  <c r="F2" i="15"/>
  <c r="N1" i="15"/>
  <c r="G1" i="15"/>
  <c r="B1" i="15"/>
  <c r="L106" i="14"/>
  <c r="G106" i="14"/>
  <c r="L105" i="14"/>
  <c r="G105" i="14"/>
  <c r="L104" i="14"/>
  <c r="G104" i="14"/>
  <c r="L103" i="14"/>
  <c r="G103" i="14"/>
  <c r="L102" i="14"/>
  <c r="G102" i="14"/>
  <c r="L101" i="14"/>
  <c r="G101" i="14"/>
  <c r="N98" i="14"/>
  <c r="L98" i="14"/>
  <c r="K98" i="14"/>
  <c r="J98" i="14"/>
  <c r="I98" i="14"/>
  <c r="G98" i="14"/>
  <c r="F98" i="14"/>
  <c r="E98" i="14"/>
  <c r="N97" i="14"/>
  <c r="L97" i="14"/>
  <c r="K97" i="14"/>
  <c r="J97" i="14"/>
  <c r="I97" i="14"/>
  <c r="G97" i="14"/>
  <c r="F97" i="14"/>
  <c r="E97" i="14"/>
  <c r="N96" i="14"/>
  <c r="L96" i="14"/>
  <c r="K96" i="14"/>
  <c r="J96" i="14"/>
  <c r="I96" i="14"/>
  <c r="H96" i="14"/>
  <c r="G96" i="14"/>
  <c r="F96" i="14"/>
  <c r="E96" i="14"/>
  <c r="N95" i="14"/>
  <c r="L95" i="14"/>
  <c r="K95" i="14"/>
  <c r="J95" i="14"/>
  <c r="I95" i="14"/>
  <c r="G95" i="14"/>
  <c r="F95" i="14"/>
  <c r="E95" i="14"/>
  <c r="N94" i="14"/>
  <c r="L94" i="14"/>
  <c r="K94" i="14"/>
  <c r="J94" i="14"/>
  <c r="I94" i="14"/>
  <c r="G94" i="14"/>
  <c r="F94" i="14"/>
  <c r="E94" i="14"/>
  <c r="N93" i="14"/>
  <c r="L93" i="14"/>
  <c r="K93" i="14"/>
  <c r="J93" i="14"/>
  <c r="I93" i="14"/>
  <c r="G93" i="14"/>
  <c r="F93" i="14"/>
  <c r="E93" i="14"/>
  <c r="N92" i="14"/>
  <c r="L92" i="14"/>
  <c r="K92" i="14"/>
  <c r="J92" i="14"/>
  <c r="I92" i="14"/>
  <c r="G92" i="14"/>
  <c r="F92" i="14"/>
  <c r="E92" i="14"/>
  <c r="N91" i="14"/>
  <c r="L91" i="14"/>
  <c r="K91" i="14"/>
  <c r="J91" i="14"/>
  <c r="I91" i="14"/>
  <c r="G91" i="14"/>
  <c r="F91" i="14"/>
  <c r="E91" i="14"/>
  <c r="N90" i="14"/>
  <c r="L90" i="14"/>
  <c r="K90" i="14"/>
  <c r="J90" i="14"/>
  <c r="I90" i="14"/>
  <c r="G90" i="14"/>
  <c r="F90" i="14"/>
  <c r="E90" i="14"/>
  <c r="N89" i="14"/>
  <c r="L89" i="14"/>
  <c r="K89" i="14"/>
  <c r="J89" i="14"/>
  <c r="I89" i="14"/>
  <c r="G89" i="14"/>
  <c r="F89" i="14"/>
  <c r="E89" i="14"/>
  <c r="N88" i="14"/>
  <c r="L88" i="14"/>
  <c r="K88" i="14"/>
  <c r="J88" i="14"/>
  <c r="I88" i="14"/>
  <c r="G88" i="14"/>
  <c r="F88" i="14"/>
  <c r="E88" i="14"/>
  <c r="N87" i="14"/>
  <c r="L87" i="14"/>
  <c r="K87" i="14"/>
  <c r="J87" i="14"/>
  <c r="I87" i="14"/>
  <c r="G87" i="14"/>
  <c r="F87" i="14"/>
  <c r="E87" i="14"/>
  <c r="N86" i="14"/>
  <c r="L86" i="14"/>
  <c r="K86" i="14"/>
  <c r="J86" i="14"/>
  <c r="I86" i="14"/>
  <c r="G86" i="14"/>
  <c r="F86" i="14"/>
  <c r="E86" i="14"/>
  <c r="N85" i="14"/>
  <c r="L85" i="14"/>
  <c r="K85" i="14"/>
  <c r="J85" i="14"/>
  <c r="I85" i="14"/>
  <c r="G85" i="14"/>
  <c r="F85" i="14"/>
  <c r="E85" i="14"/>
  <c r="N84" i="14"/>
  <c r="L84" i="14"/>
  <c r="K84" i="14"/>
  <c r="J84" i="14"/>
  <c r="I84" i="14"/>
  <c r="G84" i="14"/>
  <c r="F84" i="14"/>
  <c r="E84" i="14"/>
  <c r="N83" i="14"/>
  <c r="L83" i="14"/>
  <c r="K83" i="14"/>
  <c r="J83" i="14"/>
  <c r="I83" i="14"/>
  <c r="G83" i="14"/>
  <c r="F83" i="14"/>
  <c r="E83" i="14"/>
  <c r="N82" i="14"/>
  <c r="L82" i="14"/>
  <c r="K82" i="14"/>
  <c r="J82" i="14"/>
  <c r="I82" i="14"/>
  <c r="G82" i="14"/>
  <c r="F82" i="14"/>
  <c r="E82" i="14"/>
  <c r="N81" i="14"/>
  <c r="L81" i="14"/>
  <c r="K81" i="14"/>
  <c r="J81" i="14"/>
  <c r="I81" i="14"/>
  <c r="G81" i="14"/>
  <c r="F81" i="14"/>
  <c r="E81" i="14"/>
  <c r="N80" i="14"/>
  <c r="L80" i="14"/>
  <c r="K80" i="14"/>
  <c r="J80" i="14"/>
  <c r="I80" i="14"/>
  <c r="G80" i="14"/>
  <c r="F80" i="14"/>
  <c r="E80" i="14"/>
  <c r="N79" i="14"/>
  <c r="L79" i="14"/>
  <c r="K79" i="14"/>
  <c r="J79" i="14"/>
  <c r="I79" i="14"/>
  <c r="G79" i="14"/>
  <c r="F79" i="14"/>
  <c r="E79" i="14"/>
  <c r="M78" i="14"/>
  <c r="L78" i="14"/>
  <c r="K78" i="14"/>
  <c r="J78" i="14"/>
  <c r="I78" i="14"/>
  <c r="H78" i="14"/>
  <c r="G78" i="14"/>
  <c r="F78" i="14"/>
  <c r="M77" i="14"/>
  <c r="L77" i="14"/>
  <c r="K77" i="14"/>
  <c r="J77" i="14"/>
  <c r="I77" i="14"/>
  <c r="G77" i="14"/>
  <c r="F77" i="14"/>
  <c r="E77" i="14"/>
  <c r="L76" i="14"/>
  <c r="K76" i="14"/>
  <c r="J76" i="14"/>
  <c r="I76" i="14"/>
  <c r="H76" i="14"/>
  <c r="G76" i="14"/>
  <c r="F76" i="14"/>
  <c r="N75" i="14"/>
  <c r="L75" i="14"/>
  <c r="K75" i="14"/>
  <c r="J75" i="14"/>
  <c r="I75" i="14"/>
  <c r="G75" i="14"/>
  <c r="F75" i="14"/>
  <c r="Q71" i="14"/>
  <c r="P71" i="14"/>
  <c r="Q70" i="14"/>
  <c r="Q69" i="14"/>
  <c r="P68" i="14"/>
  <c r="Q68" i="14"/>
  <c r="P66" i="14"/>
  <c r="Q66" i="14"/>
  <c r="P65" i="14"/>
  <c r="Q65" i="14"/>
  <c r="Q64" i="14"/>
  <c r="P62" i="14"/>
  <c r="Q61" i="14"/>
  <c r="P61" i="14"/>
  <c r="P60" i="14"/>
  <c r="Q58" i="14"/>
  <c r="P58" i="14"/>
  <c r="Q57" i="14"/>
  <c r="Q56" i="14"/>
  <c r="P55" i="14"/>
  <c r="Q55" i="14"/>
  <c r="P54" i="14"/>
  <c r="Q53" i="14"/>
  <c r="P53" i="14"/>
  <c r="H93" i="14"/>
  <c r="P50" i="14"/>
  <c r="P47" i="14"/>
  <c r="Q46" i="14"/>
  <c r="Q45" i="14"/>
  <c r="Q44" i="14"/>
  <c r="Q43" i="14"/>
  <c r="Q42" i="14"/>
  <c r="P41" i="14"/>
  <c r="Q41" i="14"/>
  <c r="P39" i="14"/>
  <c r="Q37" i="14"/>
  <c r="Q36" i="14"/>
  <c r="Q35" i="14"/>
  <c r="Q34" i="14"/>
  <c r="P33" i="14"/>
  <c r="P31" i="14"/>
  <c r="Q30" i="14"/>
  <c r="Q29" i="14"/>
  <c r="P28" i="14"/>
  <c r="P27" i="14"/>
  <c r="Q27" i="14"/>
  <c r="Q26" i="14"/>
  <c r="P25" i="14"/>
  <c r="Q25" i="14"/>
  <c r="P23" i="14"/>
  <c r="Q23" i="14"/>
  <c r="Q22" i="14"/>
  <c r="P21" i="14"/>
  <c r="Q21" i="14"/>
  <c r="P20" i="14"/>
  <c r="Q20" i="14"/>
  <c r="P19" i="14"/>
  <c r="Q19" i="14"/>
  <c r="P18" i="14"/>
  <c r="N78" i="14"/>
  <c r="Q17" i="14"/>
  <c r="P17" i="14"/>
  <c r="Q16" i="14"/>
  <c r="P16" i="14"/>
  <c r="P15" i="14"/>
  <c r="N77" i="14"/>
  <c r="Q15" i="14"/>
  <c r="H77" i="14"/>
  <c r="Q14" i="14"/>
  <c r="P14" i="14"/>
  <c r="P13" i="14"/>
  <c r="N76" i="14"/>
  <c r="M76" i="14"/>
  <c r="E76" i="14"/>
  <c r="Q12" i="14"/>
  <c r="P12" i="14"/>
  <c r="Q11" i="14"/>
  <c r="P11" i="14"/>
  <c r="H75" i="14"/>
  <c r="Q9" i="14"/>
  <c r="P9" i="14"/>
  <c r="Q8" i="14"/>
  <c r="P8" i="14"/>
  <c r="I3" i="14"/>
  <c r="F2" i="14"/>
  <c r="N1" i="14"/>
  <c r="G1" i="14"/>
  <c r="B1" i="14"/>
  <c r="L166" i="12"/>
  <c r="G166" i="12"/>
  <c r="L165" i="12"/>
  <c r="G165" i="12"/>
  <c r="L164" i="12"/>
  <c r="G164" i="12"/>
  <c r="L163" i="12"/>
  <c r="G163" i="12"/>
  <c r="L162" i="12"/>
  <c r="G162" i="12"/>
  <c r="L161" i="12"/>
  <c r="G161" i="12"/>
  <c r="L160" i="12"/>
  <c r="G160" i="12"/>
  <c r="L159" i="12"/>
  <c r="G159" i="12"/>
  <c r="L157" i="12" a="1"/>
  <c r="L157" i="12" s="1"/>
  <c r="G157" i="12" a="1"/>
  <c r="G157" i="12" s="1"/>
  <c r="L156" i="12" a="1"/>
  <c r="L156" i="12" s="1"/>
  <c r="G156" i="12" a="1"/>
  <c r="G156" i="12" s="1"/>
  <c r="L155" i="12" a="1"/>
  <c r="L155" i="12"/>
  <c r="G155" i="12" a="1"/>
  <c r="G155" i="12" s="1"/>
  <c r="L152" i="12"/>
  <c r="G152" i="12"/>
  <c r="L148" i="12"/>
  <c r="G148" i="12"/>
  <c r="F148" i="12"/>
  <c r="L147" i="12"/>
  <c r="I147" i="12"/>
  <c r="G147" i="12"/>
  <c r="I145" i="12"/>
  <c r="G145" i="12"/>
  <c r="E145" i="12"/>
  <c r="G142" i="12"/>
  <c r="L141" i="12"/>
  <c r="I141" i="12"/>
  <c r="G141" i="12"/>
  <c r="E139" i="12"/>
  <c r="L138" i="12"/>
  <c r="K138" i="12"/>
  <c r="J138" i="12"/>
  <c r="I138" i="12"/>
  <c r="G138" i="12"/>
  <c r="F138" i="12"/>
  <c r="L137" i="12"/>
  <c r="I137" i="12"/>
  <c r="G137" i="12"/>
  <c r="K136" i="12"/>
  <c r="F136" i="12"/>
  <c r="J130" i="12"/>
  <c r="G130" i="12"/>
  <c r="L129" i="12"/>
  <c r="L128" i="12"/>
  <c r="K128" i="12"/>
  <c r="J128" i="12"/>
  <c r="I128" i="12"/>
  <c r="G128" i="12"/>
  <c r="F128" i="12"/>
  <c r="L127" i="12"/>
  <c r="G127" i="12"/>
  <c r="L126" i="12"/>
  <c r="G126" i="12"/>
  <c r="L125" i="12"/>
  <c r="G125" i="12"/>
  <c r="Q115" i="12"/>
  <c r="P115" i="12"/>
  <c r="Q114" i="12"/>
  <c r="P114" i="12"/>
  <c r="Q113" i="12"/>
  <c r="P113" i="12"/>
  <c r="Q112" i="12"/>
  <c r="P112" i="12"/>
  <c r="Q111" i="12"/>
  <c r="P111" i="12"/>
  <c r="Q110" i="12"/>
  <c r="P110" i="12"/>
  <c r="Q109" i="12"/>
  <c r="P109" i="12"/>
  <c r="Q108" i="12"/>
  <c r="P108" i="12"/>
  <c r="Q106" i="12"/>
  <c r="P106" i="12"/>
  <c r="Q105" i="12"/>
  <c r="P105" i="12"/>
  <c r="Q104" i="12"/>
  <c r="P104" i="12"/>
  <c r="Q103" i="12"/>
  <c r="P103" i="12"/>
  <c r="Q101" i="12"/>
  <c r="Q100" i="12"/>
  <c r="P100" i="12"/>
  <c r="Q99" i="12"/>
  <c r="P99" i="12"/>
  <c r="Q98" i="12"/>
  <c r="P98" i="12"/>
  <c r="Q97" i="12"/>
  <c r="P97" i="12"/>
  <c r="Q96" i="12"/>
  <c r="P96" i="12"/>
  <c r="Q95" i="12"/>
  <c r="P95" i="12"/>
  <c r="Q94" i="12"/>
  <c r="P94" i="12"/>
  <c r="Q93" i="12"/>
  <c r="P93" i="12"/>
  <c r="Q92" i="12"/>
  <c r="P92" i="12"/>
  <c r="Q91" i="12"/>
  <c r="P91" i="12"/>
  <c r="Q90" i="12"/>
  <c r="P90" i="12"/>
  <c r="Q89" i="12"/>
  <c r="P89" i="12"/>
  <c r="Q88" i="12"/>
  <c r="P88" i="12"/>
  <c r="Q87" i="12"/>
  <c r="P87" i="12"/>
  <c r="G36" i="5"/>
  <c r="Q85" i="12"/>
  <c r="P85" i="12"/>
  <c r="Q84" i="12"/>
  <c r="P84" i="12"/>
  <c r="Q83" i="12"/>
  <c r="P83" i="12"/>
  <c r="P79" i="12"/>
  <c r="Q79" i="12"/>
  <c r="P78" i="12"/>
  <c r="Q78" i="12"/>
  <c r="P77" i="12"/>
  <c r="Q77" i="12"/>
  <c r="P76" i="12"/>
  <c r="Q76" i="12"/>
  <c r="P75" i="12"/>
  <c r="Q74" i="12"/>
  <c r="P74" i="12"/>
  <c r="P73" i="12"/>
  <c r="P72" i="12"/>
  <c r="Q72" i="12"/>
  <c r="K147" i="12"/>
  <c r="E147" i="12"/>
  <c r="L145" i="12"/>
  <c r="N145" i="12"/>
  <c r="L144" i="12"/>
  <c r="G144" i="12"/>
  <c r="L143" i="12"/>
  <c r="G143" i="12"/>
  <c r="L142" i="12"/>
  <c r="L140" i="12"/>
  <c r="P65" i="12"/>
  <c r="L139" i="12"/>
  <c r="G139" i="12"/>
  <c r="K146" i="12"/>
  <c r="E146" i="12"/>
  <c r="K145" i="12"/>
  <c r="J145" i="12"/>
  <c r="F145" i="12"/>
  <c r="K144" i="12"/>
  <c r="J144" i="12"/>
  <c r="I144" i="12"/>
  <c r="F144" i="12"/>
  <c r="E144" i="12"/>
  <c r="P60" i="12"/>
  <c r="P57" i="12"/>
  <c r="J148" i="12"/>
  <c r="I143" i="12"/>
  <c r="F143" i="12"/>
  <c r="E148" i="12"/>
  <c r="K142" i="12"/>
  <c r="J142" i="12"/>
  <c r="I142" i="12"/>
  <c r="F142" i="12"/>
  <c r="E142" i="12"/>
  <c r="K141" i="12"/>
  <c r="J141" i="12"/>
  <c r="F141" i="12"/>
  <c r="E141" i="12"/>
  <c r="K140" i="12"/>
  <c r="J140" i="12"/>
  <c r="I140" i="12"/>
  <c r="F140" i="12"/>
  <c r="J139" i="12"/>
  <c r="F139" i="12"/>
  <c r="E138" i="12"/>
  <c r="K23" i="5"/>
  <c r="K52" i="5" s="1"/>
  <c r="G123" i="12"/>
  <c r="Q48" i="12"/>
  <c r="P48" i="12"/>
  <c r="P47" i="12"/>
  <c r="Q47" i="12"/>
  <c r="P46" i="12"/>
  <c r="Q46" i="12"/>
  <c r="P45" i="12"/>
  <c r="Q45" i="12"/>
  <c r="P44" i="12"/>
  <c r="P43" i="12"/>
  <c r="Q43" i="12"/>
  <c r="P42" i="12"/>
  <c r="Q42" i="12"/>
  <c r="C159" i="21"/>
  <c r="C158" i="21"/>
  <c r="L132" i="12"/>
  <c r="C155" i="21"/>
  <c r="Q32" i="12"/>
  <c r="P32" i="12"/>
  <c r="E136" i="12"/>
  <c r="K135" i="12"/>
  <c r="J135" i="12"/>
  <c r="I135" i="12"/>
  <c r="F135" i="12"/>
  <c r="E135" i="12"/>
  <c r="K134" i="12"/>
  <c r="J134" i="12"/>
  <c r="I134" i="12"/>
  <c r="F134" i="12"/>
  <c r="E134" i="12"/>
  <c r="K133" i="12"/>
  <c r="J133" i="12"/>
  <c r="I133" i="12"/>
  <c r="F133" i="12"/>
  <c r="E133" i="12"/>
  <c r="K132" i="12"/>
  <c r="J132" i="12"/>
  <c r="I132" i="12"/>
  <c r="F132" i="12"/>
  <c r="E132" i="12"/>
  <c r="K131" i="12"/>
  <c r="J131" i="12"/>
  <c r="I131" i="12"/>
  <c r="F131" i="12"/>
  <c r="E131" i="12"/>
  <c r="K130" i="12"/>
  <c r="F130" i="12"/>
  <c r="E130" i="12"/>
  <c r="K129" i="12"/>
  <c r="I129" i="12"/>
  <c r="F129" i="12"/>
  <c r="N128" i="12"/>
  <c r="E128" i="12"/>
  <c r="K24" i="6"/>
  <c r="K44" i="6" s="1"/>
  <c r="Q21" i="12"/>
  <c r="Q19" i="12"/>
  <c r="P18" i="12"/>
  <c r="K127" i="12"/>
  <c r="J127" i="12"/>
  <c r="I127" i="12"/>
  <c r="F127" i="12"/>
  <c r="E127" i="12"/>
  <c r="Q16" i="12"/>
  <c r="Q14" i="12"/>
  <c r="P13" i="12"/>
  <c r="Q13" i="12"/>
  <c r="P12" i="12"/>
  <c r="J11" i="5"/>
  <c r="J50" i="5" s="1"/>
  <c r="J125" i="12"/>
  <c r="F126" i="12"/>
  <c r="E126" i="12"/>
  <c r="E125" i="12"/>
  <c r="I3" i="12"/>
  <c r="F2" i="12"/>
  <c r="N1" i="12"/>
  <c r="G1" i="12"/>
  <c r="B1" i="12"/>
  <c r="L72" i="11"/>
  <c r="G72" i="11"/>
  <c r="L71" i="11"/>
  <c r="G71" i="11"/>
  <c r="L70" i="11"/>
  <c r="G70" i="11"/>
  <c r="L69" i="11"/>
  <c r="G69" i="11"/>
  <c r="L68" i="11"/>
  <c r="G68" i="11"/>
  <c r="L67" i="11"/>
  <c r="G67" i="11"/>
  <c r="L66" i="11"/>
  <c r="G66" i="11"/>
  <c r="L65" i="11"/>
  <c r="G65" i="11"/>
  <c r="L63" i="11"/>
  <c r="G63" i="11"/>
  <c r="L62" i="11"/>
  <c r="G62" i="11"/>
  <c r="L61" i="11" a="1"/>
  <c r="L61" i="11" s="1"/>
  <c r="G61" i="11" a="1"/>
  <c r="G61" i="11" s="1"/>
  <c r="L59" i="11"/>
  <c r="G59" i="11"/>
  <c r="L58" i="11"/>
  <c r="G58" i="11"/>
  <c r="N55" i="11"/>
  <c r="M55" i="11"/>
  <c r="L55" i="11"/>
  <c r="K55" i="11"/>
  <c r="J55" i="11"/>
  <c r="I55" i="11"/>
  <c r="G55" i="11"/>
  <c r="F55" i="11"/>
  <c r="E55" i="11"/>
  <c r="N54" i="11"/>
  <c r="M54" i="11"/>
  <c r="L54" i="11"/>
  <c r="K54" i="11"/>
  <c r="J54" i="11"/>
  <c r="I54" i="11"/>
  <c r="G54" i="11"/>
  <c r="F54" i="11"/>
  <c r="E54" i="11"/>
  <c r="N53" i="11"/>
  <c r="M53" i="11"/>
  <c r="L53" i="11"/>
  <c r="K53" i="11"/>
  <c r="J53" i="11"/>
  <c r="I53" i="11"/>
  <c r="G53" i="11"/>
  <c r="F53" i="11"/>
  <c r="E53" i="11"/>
  <c r="N52" i="11"/>
  <c r="M52" i="11"/>
  <c r="L52" i="11"/>
  <c r="K52" i="11"/>
  <c r="J52" i="11"/>
  <c r="I52" i="11"/>
  <c r="G52" i="11"/>
  <c r="F52" i="11"/>
  <c r="E52" i="11"/>
  <c r="L51" i="11"/>
  <c r="K51" i="11"/>
  <c r="J51" i="11"/>
  <c r="I51" i="11"/>
  <c r="G51" i="11"/>
  <c r="E51" i="11"/>
  <c r="L50" i="11"/>
  <c r="K50" i="11"/>
  <c r="J50" i="11"/>
  <c r="I50" i="11"/>
  <c r="G50" i="11"/>
  <c r="F50" i="11"/>
  <c r="E50" i="11"/>
  <c r="L49" i="11"/>
  <c r="K49" i="11"/>
  <c r="J49" i="11"/>
  <c r="I49" i="11"/>
  <c r="G49" i="11"/>
  <c r="F49" i="11"/>
  <c r="E49" i="11"/>
  <c r="L48" i="11"/>
  <c r="K48" i="11"/>
  <c r="J48" i="11"/>
  <c r="I48" i="11"/>
  <c r="G48" i="11"/>
  <c r="F48" i="11"/>
  <c r="E48" i="11"/>
  <c r="L47" i="11"/>
  <c r="K47" i="11"/>
  <c r="J47" i="11"/>
  <c r="I47" i="11"/>
  <c r="G47" i="11"/>
  <c r="F47" i="11"/>
  <c r="E47" i="11"/>
  <c r="L46" i="11"/>
  <c r="K46" i="11"/>
  <c r="J46" i="11"/>
  <c r="I46" i="11"/>
  <c r="G46" i="11"/>
  <c r="F46" i="11"/>
  <c r="E46" i="11"/>
  <c r="Q41" i="11"/>
  <c r="P41" i="11"/>
  <c r="Q40" i="11"/>
  <c r="P40" i="11"/>
  <c r="Q39" i="11"/>
  <c r="P39" i="11"/>
  <c r="Q38" i="11"/>
  <c r="P38" i="11"/>
  <c r="F51" i="11"/>
  <c r="Q36" i="11"/>
  <c r="P36" i="11"/>
  <c r="Q35" i="11"/>
  <c r="P33" i="11"/>
  <c r="H77" i="18"/>
  <c r="H76" i="18"/>
  <c r="H75" i="18"/>
  <c r="Q28" i="11"/>
  <c r="H72" i="18"/>
  <c r="G21" i="6"/>
  <c r="P22" i="11"/>
  <c r="P21" i="11"/>
  <c r="Q20" i="11"/>
  <c r="Q18" i="11"/>
  <c r="P17" i="11"/>
  <c r="M18" i="6"/>
  <c r="Q12" i="11"/>
  <c r="Q11" i="11"/>
  <c r="G15" i="6"/>
  <c r="F54" i="18"/>
  <c r="D24" i="21"/>
  <c r="K45" i="11"/>
  <c r="J20" i="22" s="1"/>
  <c r="J45" i="11"/>
  <c r="I45" i="11"/>
  <c r="I20" i="22" s="1"/>
  <c r="C24" i="21"/>
  <c r="F45" i="11"/>
  <c r="E20" i="22" s="1"/>
  <c r="E45" i="11"/>
  <c r="D20" i="22" s="1"/>
  <c r="I3" i="11"/>
  <c r="F2" i="11"/>
  <c r="N1" i="11"/>
  <c r="G1" i="11"/>
  <c r="B1" i="11"/>
  <c r="L72" i="10"/>
  <c r="G72" i="10"/>
  <c r="L71" i="10"/>
  <c r="G71" i="10"/>
  <c r="L70" i="10"/>
  <c r="G70" i="10"/>
  <c r="L69" i="10"/>
  <c r="G69" i="10"/>
  <c r="L68" i="10"/>
  <c r="G68" i="10"/>
  <c r="L67" i="10"/>
  <c r="G67" i="10"/>
  <c r="L66" i="10"/>
  <c r="G66" i="10"/>
  <c r="L65" i="10"/>
  <c r="G65" i="10"/>
  <c r="L63" i="10"/>
  <c r="G63" i="10"/>
  <c r="L62" i="10"/>
  <c r="G62" i="10"/>
  <c r="L61" i="10" a="1"/>
  <c r="L61" i="10" s="1"/>
  <c r="G61" i="10" a="1"/>
  <c r="G61" i="10" s="1"/>
  <c r="L59" i="10"/>
  <c r="G59" i="10"/>
  <c r="L58" i="10"/>
  <c r="G58" i="10"/>
  <c r="N55" i="10"/>
  <c r="M55" i="10"/>
  <c r="L55" i="10"/>
  <c r="K55" i="10"/>
  <c r="J55" i="10"/>
  <c r="I55" i="10"/>
  <c r="H55" i="10"/>
  <c r="G55" i="10"/>
  <c r="F55" i="10"/>
  <c r="E55" i="10"/>
  <c r="N54" i="10"/>
  <c r="M54" i="10"/>
  <c r="L54" i="10"/>
  <c r="K54" i="10"/>
  <c r="J54" i="10"/>
  <c r="I54" i="10"/>
  <c r="H54" i="10"/>
  <c r="G54" i="10"/>
  <c r="F54" i="10"/>
  <c r="E54" i="10"/>
  <c r="N53" i="10"/>
  <c r="M53" i="10"/>
  <c r="L53" i="10"/>
  <c r="K53" i="10"/>
  <c r="J53" i="10"/>
  <c r="I53" i="10"/>
  <c r="H53" i="10"/>
  <c r="G53" i="10"/>
  <c r="F53" i="10"/>
  <c r="E53" i="10"/>
  <c r="N52" i="10"/>
  <c r="M52" i="10"/>
  <c r="L52" i="10"/>
  <c r="K52" i="10"/>
  <c r="J52" i="10"/>
  <c r="I52" i="10"/>
  <c r="H52" i="10"/>
  <c r="G52" i="10"/>
  <c r="F52" i="10"/>
  <c r="E52" i="10"/>
  <c r="L51" i="10"/>
  <c r="K51" i="10"/>
  <c r="J51" i="10"/>
  <c r="I51" i="10"/>
  <c r="G51" i="10"/>
  <c r="F51" i="10"/>
  <c r="E51" i="10"/>
  <c r="L50" i="10"/>
  <c r="K50" i="10"/>
  <c r="J50" i="10"/>
  <c r="I50" i="10"/>
  <c r="G50" i="10"/>
  <c r="F50" i="10"/>
  <c r="E50" i="10"/>
  <c r="L49" i="10"/>
  <c r="K49" i="10"/>
  <c r="J49" i="10"/>
  <c r="I49" i="10"/>
  <c r="G49" i="10"/>
  <c r="F49" i="10"/>
  <c r="E49" i="10"/>
  <c r="L48" i="10"/>
  <c r="K48" i="10"/>
  <c r="J48" i="10"/>
  <c r="I48" i="10"/>
  <c r="G48" i="10"/>
  <c r="F48" i="10"/>
  <c r="E48" i="10"/>
  <c r="L47" i="10"/>
  <c r="K47" i="10"/>
  <c r="J47" i="10"/>
  <c r="I47" i="10"/>
  <c r="G47" i="10"/>
  <c r="F47" i="10"/>
  <c r="E47" i="10"/>
  <c r="L46" i="10"/>
  <c r="K46" i="10"/>
  <c r="J46" i="10"/>
  <c r="I46" i="10"/>
  <c r="G46" i="10"/>
  <c r="F46" i="10"/>
  <c r="E46" i="10"/>
  <c r="Q41" i="10"/>
  <c r="P41" i="10"/>
  <c r="Q40" i="10"/>
  <c r="P40" i="10"/>
  <c r="Q39" i="10"/>
  <c r="P39" i="10"/>
  <c r="Q38" i="10"/>
  <c r="P38" i="10"/>
  <c r="P37" i="10"/>
  <c r="Q36" i="10"/>
  <c r="P36" i="10"/>
  <c r="Q35" i="10"/>
  <c r="P35" i="10"/>
  <c r="Q34" i="10"/>
  <c r="P34" i="10"/>
  <c r="Q33" i="10"/>
  <c r="P33" i="10"/>
  <c r="Q32" i="10"/>
  <c r="P32" i="10"/>
  <c r="Q31" i="10"/>
  <c r="P31" i="10"/>
  <c r="Q30" i="10"/>
  <c r="P30" i="10"/>
  <c r="Q29" i="10"/>
  <c r="P29" i="10"/>
  <c r="Q28" i="10"/>
  <c r="P28" i="10"/>
  <c r="Q27" i="10"/>
  <c r="P27" i="10"/>
  <c r="Q26" i="10"/>
  <c r="P26" i="10"/>
  <c r="H50" i="10"/>
  <c r="P24" i="10"/>
  <c r="P23" i="10"/>
  <c r="Q22" i="10"/>
  <c r="Q20" i="10"/>
  <c r="P19" i="10"/>
  <c r="P16" i="10"/>
  <c r="Q15" i="10"/>
  <c r="P14" i="10"/>
  <c r="Q12" i="10"/>
  <c r="Q11" i="10"/>
  <c r="K45" i="10"/>
  <c r="J19" i="22" s="1"/>
  <c r="J45" i="10"/>
  <c r="I45" i="10"/>
  <c r="I19" i="22" s="1"/>
  <c r="F45" i="10"/>
  <c r="E19" i="22" s="1"/>
  <c r="E45" i="10"/>
  <c r="D19" i="22" s="1"/>
  <c r="I3" i="10"/>
  <c r="F2" i="10"/>
  <c r="N1" i="10"/>
  <c r="G1" i="10"/>
  <c r="B1" i="10"/>
  <c r="L161" i="9"/>
  <c r="G161" i="9"/>
  <c r="L160" i="9"/>
  <c r="G160" i="9"/>
  <c r="L159" i="9"/>
  <c r="G159" i="9"/>
  <c r="L158" i="9"/>
  <c r="G158" i="9"/>
  <c r="L157" i="9"/>
  <c r="G157" i="9"/>
  <c r="L156" i="9"/>
  <c r="G156" i="9"/>
  <c r="L155" i="9"/>
  <c r="G155" i="9"/>
  <c r="L154" i="9"/>
  <c r="G154" i="9"/>
  <c r="L152" i="9" a="1"/>
  <c r="L152" i="9" s="1"/>
  <c r="G152" i="9" a="1"/>
  <c r="G152" i="9" s="1"/>
  <c r="L151" i="9" a="1"/>
  <c r="L151" i="9" s="1"/>
  <c r="G151" i="9" a="1"/>
  <c r="G151" i="9" s="1"/>
  <c r="L150" i="9"/>
  <c r="G150" i="9"/>
  <c r="L147" i="9"/>
  <c r="G147" i="9"/>
  <c r="L139" i="9"/>
  <c r="G139" i="9"/>
  <c r="N137" i="9"/>
  <c r="M137" i="9"/>
  <c r="L137" i="9"/>
  <c r="K137" i="9"/>
  <c r="J137" i="9"/>
  <c r="I137" i="9"/>
  <c r="H137" i="9"/>
  <c r="G137" i="9"/>
  <c r="F137" i="9"/>
  <c r="E137" i="9"/>
  <c r="M135" i="9"/>
  <c r="L135" i="9"/>
  <c r="I135" i="9"/>
  <c r="E135" i="9"/>
  <c r="L133" i="9"/>
  <c r="N132" i="9"/>
  <c r="L132" i="9"/>
  <c r="K132" i="9"/>
  <c r="J132" i="9"/>
  <c r="G132" i="9"/>
  <c r="L131" i="9"/>
  <c r="G131" i="9"/>
  <c r="I129" i="9"/>
  <c r="K128" i="9"/>
  <c r="J128" i="9"/>
  <c r="G128" i="9"/>
  <c r="K127" i="9"/>
  <c r="J127" i="9"/>
  <c r="I127" i="9"/>
  <c r="K126" i="9"/>
  <c r="E126" i="9"/>
  <c r="F125" i="9"/>
  <c r="E125" i="9"/>
  <c r="J124" i="9"/>
  <c r="I124" i="9"/>
  <c r="K123" i="9"/>
  <c r="J123" i="9"/>
  <c r="E123" i="9"/>
  <c r="N122" i="9"/>
  <c r="L122" i="9"/>
  <c r="K122" i="9"/>
  <c r="J122" i="9"/>
  <c r="I122" i="9"/>
  <c r="G122" i="9"/>
  <c r="F122" i="9"/>
  <c r="E122" i="9"/>
  <c r="L121" i="9"/>
  <c r="G121" i="9"/>
  <c r="J119" i="9"/>
  <c r="I119" i="9"/>
  <c r="E119" i="9"/>
  <c r="K118" i="9"/>
  <c r="F118" i="9"/>
  <c r="I117" i="9"/>
  <c r="F117" i="9"/>
  <c r="E117" i="9"/>
  <c r="K116" i="9"/>
  <c r="J115" i="9"/>
  <c r="I115" i="9"/>
  <c r="E115" i="9"/>
  <c r="F114" i="9"/>
  <c r="I113" i="9"/>
  <c r="F113" i="9"/>
  <c r="E113" i="9"/>
  <c r="L112" i="9"/>
  <c r="K112" i="9"/>
  <c r="J112" i="9"/>
  <c r="I112" i="9"/>
  <c r="G112" i="9"/>
  <c r="F112" i="9"/>
  <c r="L111" i="9"/>
  <c r="G111" i="9"/>
  <c r="L110" i="9"/>
  <c r="G110" i="9"/>
  <c r="L104" i="9"/>
  <c r="G104" i="9"/>
  <c r="K34" i="5"/>
  <c r="K59" i="5" s="1"/>
  <c r="Q97" i="9"/>
  <c r="P97" i="9"/>
  <c r="L138" i="9"/>
  <c r="G138" i="9"/>
  <c r="F138" i="9"/>
  <c r="Q94" i="9"/>
  <c r="P94" i="9"/>
  <c r="Q93" i="9"/>
  <c r="P93" i="9"/>
  <c r="Q92" i="9"/>
  <c r="P92" i="9"/>
  <c r="Q91" i="9"/>
  <c r="P91" i="9"/>
  <c r="Q90" i="9"/>
  <c r="P90" i="9"/>
  <c r="K135" i="9"/>
  <c r="J135" i="9"/>
  <c r="G135" i="9"/>
  <c r="F135" i="9"/>
  <c r="P86" i="9"/>
  <c r="L136" i="9"/>
  <c r="K134" i="9"/>
  <c r="J134" i="9"/>
  <c r="I134" i="9"/>
  <c r="G134" i="9"/>
  <c r="F134" i="9"/>
  <c r="E134" i="9"/>
  <c r="P84" i="9"/>
  <c r="Q83" i="9"/>
  <c r="K133" i="9"/>
  <c r="J133" i="9"/>
  <c r="I133" i="9"/>
  <c r="G133" i="9"/>
  <c r="F133" i="9"/>
  <c r="E133" i="9"/>
  <c r="Q79" i="9"/>
  <c r="Q78" i="9"/>
  <c r="P78" i="9"/>
  <c r="P77" i="9"/>
  <c r="Q77" i="9"/>
  <c r="P75" i="9"/>
  <c r="Q75" i="9"/>
  <c r="Q74" i="9"/>
  <c r="P74" i="9"/>
  <c r="P73" i="9"/>
  <c r="Q73" i="9"/>
  <c r="Q72" i="9"/>
  <c r="I38" i="3"/>
  <c r="H38" i="3"/>
  <c r="G38" i="3"/>
  <c r="F131" i="9"/>
  <c r="E131" i="9"/>
  <c r="L129" i="9"/>
  <c r="G129" i="9"/>
  <c r="L128" i="9"/>
  <c r="L127" i="9"/>
  <c r="G127" i="9"/>
  <c r="L126" i="9"/>
  <c r="G126" i="9"/>
  <c r="L125" i="9"/>
  <c r="L124" i="9"/>
  <c r="G123" i="9"/>
  <c r="K129" i="9"/>
  <c r="F129" i="9"/>
  <c r="I128" i="9"/>
  <c r="F128" i="9"/>
  <c r="E128" i="9"/>
  <c r="P60" i="9"/>
  <c r="Q60" i="9"/>
  <c r="Q59" i="9"/>
  <c r="P59" i="9"/>
  <c r="P58" i="9"/>
  <c r="Q58" i="9"/>
  <c r="Q57" i="9"/>
  <c r="P57" i="9"/>
  <c r="P56" i="9"/>
  <c r="Q56" i="9"/>
  <c r="K138" i="9"/>
  <c r="F132" i="9"/>
  <c r="J126" i="9"/>
  <c r="I126" i="9"/>
  <c r="F126" i="9"/>
  <c r="K125" i="9"/>
  <c r="J125" i="9"/>
  <c r="K140" i="9"/>
  <c r="J141" i="9"/>
  <c r="I123" i="9"/>
  <c r="F139" i="9"/>
  <c r="Q47" i="9"/>
  <c r="P47" i="9"/>
  <c r="Q44" i="9"/>
  <c r="P44" i="9"/>
  <c r="Q43" i="9"/>
  <c r="P43" i="9"/>
  <c r="Q42" i="9"/>
  <c r="P42" i="9"/>
  <c r="I121" i="9"/>
  <c r="D35" i="3"/>
  <c r="L118" i="9"/>
  <c r="D132" i="21"/>
  <c r="C132" i="21"/>
  <c r="D131" i="21"/>
  <c r="C129" i="21"/>
  <c r="Q32" i="9"/>
  <c r="P32" i="9"/>
  <c r="K120" i="9"/>
  <c r="J120" i="9"/>
  <c r="E34" i="3"/>
  <c r="D34" i="3"/>
  <c r="K119" i="9"/>
  <c r="F119" i="9"/>
  <c r="J118" i="9"/>
  <c r="I118" i="9"/>
  <c r="E118" i="9"/>
  <c r="K117" i="9"/>
  <c r="J117" i="9"/>
  <c r="J116" i="9"/>
  <c r="F116" i="9"/>
  <c r="E116" i="9"/>
  <c r="K115" i="9"/>
  <c r="F115" i="9"/>
  <c r="K114" i="9"/>
  <c r="I114" i="9"/>
  <c r="K113" i="9"/>
  <c r="J113" i="9"/>
  <c r="E33" i="3"/>
  <c r="N112" i="9"/>
  <c r="E112" i="9"/>
  <c r="L106" i="9"/>
  <c r="G80" i="4"/>
  <c r="Q20" i="9"/>
  <c r="P20" i="9"/>
  <c r="K111" i="9"/>
  <c r="J111" i="9"/>
  <c r="I111" i="9"/>
  <c r="G29" i="3"/>
  <c r="F111" i="9"/>
  <c r="D29" i="3"/>
  <c r="P16" i="9"/>
  <c r="M28" i="3"/>
  <c r="Q16" i="9"/>
  <c r="Q14" i="9"/>
  <c r="Q13" i="9"/>
  <c r="P13" i="9"/>
  <c r="P12" i="9"/>
  <c r="Q12" i="9"/>
  <c r="K75" i="4"/>
  <c r="J110" i="9"/>
  <c r="I110" i="9"/>
  <c r="E110" i="9"/>
  <c r="I25" i="3"/>
  <c r="I3" i="9"/>
  <c r="F2" i="9"/>
  <c r="N1" i="9"/>
  <c r="G1" i="9"/>
  <c r="B1" i="9"/>
  <c r="L114" i="8" a="1"/>
  <c r="L114" i="8" s="1"/>
  <c r="G114" i="8" a="1"/>
  <c r="G114" i="8" s="1"/>
  <c r="L113" i="8"/>
  <c r="G113" i="8"/>
  <c r="L112" i="8" a="1"/>
  <c r="L112" i="8" s="1"/>
  <c r="G112" i="8" a="1"/>
  <c r="G112" i="8" s="1"/>
  <c r="L111" i="8" a="1"/>
  <c r="L111" i="8" s="1"/>
  <c r="G111" i="8" a="1"/>
  <c r="G111" i="8" s="1"/>
  <c r="L110" i="8" a="1"/>
  <c r="L110" i="8" s="1"/>
  <c r="G110" i="8" a="1"/>
  <c r="G110" i="8" s="1"/>
  <c r="L109" i="8" a="1"/>
  <c r="L109" i="8" s="1"/>
  <c r="G109" i="8" a="1"/>
  <c r="G109" i="8" s="1"/>
  <c r="L108" i="8" a="1"/>
  <c r="L108" i="8" s="1"/>
  <c r="G108" i="8" a="1"/>
  <c r="G108" i="8" s="1"/>
  <c r="L107" i="8" a="1"/>
  <c r="L107" i="8" s="1"/>
  <c r="G107" i="8" a="1"/>
  <c r="G107" i="8" s="1"/>
  <c r="M105" i="8"/>
  <c r="M104" i="8"/>
  <c r="M103" i="8"/>
  <c r="M102" i="8"/>
  <c r="N99" i="8"/>
  <c r="M99" i="8"/>
  <c r="L99" i="8"/>
  <c r="K99" i="8"/>
  <c r="J99" i="8"/>
  <c r="I99" i="8"/>
  <c r="H99" i="8"/>
  <c r="G99" i="8"/>
  <c r="F99" i="8"/>
  <c r="E99" i="8"/>
  <c r="N98" i="8"/>
  <c r="M98" i="8"/>
  <c r="L98" i="8"/>
  <c r="K98" i="8"/>
  <c r="J98" i="8"/>
  <c r="I98" i="8"/>
  <c r="H98" i="8"/>
  <c r="G98" i="8"/>
  <c r="F98" i="8"/>
  <c r="E98" i="8"/>
  <c r="L97" i="8"/>
  <c r="K97" i="8"/>
  <c r="J97" i="8"/>
  <c r="H97" i="8"/>
  <c r="G97" i="8"/>
  <c r="F97" i="8"/>
  <c r="E97" i="8"/>
  <c r="M96" i="8"/>
  <c r="L96" i="8"/>
  <c r="K96" i="8"/>
  <c r="J96" i="8"/>
  <c r="I96" i="8"/>
  <c r="H96" i="8"/>
  <c r="G96" i="8"/>
  <c r="F96" i="8"/>
  <c r="E96" i="8"/>
  <c r="N95" i="8"/>
  <c r="M95" i="8"/>
  <c r="L95" i="8"/>
  <c r="K95" i="8"/>
  <c r="J95" i="8"/>
  <c r="I95" i="8"/>
  <c r="H95" i="8"/>
  <c r="G95" i="8"/>
  <c r="F95" i="8"/>
  <c r="E95" i="8"/>
  <c r="M94" i="8"/>
  <c r="L94" i="8"/>
  <c r="J94" i="8"/>
  <c r="I94" i="8"/>
  <c r="H94" i="8"/>
  <c r="G94" i="8"/>
  <c r="F94" i="8"/>
  <c r="E94" i="8"/>
  <c r="M93" i="8"/>
  <c r="L93" i="8"/>
  <c r="K93" i="8"/>
  <c r="J93" i="8"/>
  <c r="I93" i="8"/>
  <c r="H93" i="8"/>
  <c r="G93" i="8"/>
  <c r="F93" i="8"/>
  <c r="E93" i="8"/>
  <c r="L92" i="8"/>
  <c r="K92" i="8"/>
  <c r="J92" i="8"/>
  <c r="I92" i="8"/>
  <c r="H92" i="8"/>
  <c r="G92" i="8"/>
  <c r="F92" i="8"/>
  <c r="E92" i="8"/>
  <c r="N91" i="8"/>
  <c r="M91" i="8"/>
  <c r="L91" i="8"/>
  <c r="K91" i="8"/>
  <c r="J91" i="8"/>
  <c r="I91" i="8"/>
  <c r="H91" i="8"/>
  <c r="G91" i="8"/>
  <c r="F91" i="8"/>
  <c r="E91" i="8"/>
  <c r="M90" i="8"/>
  <c r="L90" i="8"/>
  <c r="K90" i="8"/>
  <c r="J90" i="8"/>
  <c r="I90" i="8"/>
  <c r="H90" i="8"/>
  <c r="G90" i="8"/>
  <c r="F90" i="8"/>
  <c r="E90" i="8"/>
  <c r="L89" i="8"/>
  <c r="J89" i="8"/>
  <c r="I89" i="8"/>
  <c r="H89" i="8"/>
  <c r="G89" i="8"/>
  <c r="F89" i="8"/>
  <c r="E89" i="8"/>
  <c r="M88" i="8"/>
  <c r="L88" i="8"/>
  <c r="K88" i="8"/>
  <c r="J88" i="8"/>
  <c r="I88" i="8"/>
  <c r="H88" i="8"/>
  <c r="G88" i="8"/>
  <c r="F88" i="8"/>
  <c r="E88" i="8"/>
  <c r="M87" i="8"/>
  <c r="L87" i="8"/>
  <c r="K87" i="8"/>
  <c r="J87" i="8"/>
  <c r="I87" i="8"/>
  <c r="H87" i="8"/>
  <c r="G87" i="8"/>
  <c r="F87" i="8"/>
  <c r="E87" i="8"/>
  <c r="L86" i="8"/>
  <c r="G86" i="8"/>
  <c r="E86" i="8"/>
  <c r="Q80" i="8"/>
  <c r="P80" i="8"/>
  <c r="Q79" i="8"/>
  <c r="P79" i="8"/>
  <c r="Q78" i="8"/>
  <c r="P78" i="8"/>
  <c r="Q77" i="8"/>
  <c r="P77" i="8"/>
  <c r="Q76" i="8"/>
  <c r="P76" i="8"/>
  <c r="Q75" i="8"/>
  <c r="P75" i="8"/>
  <c r="Q73" i="8"/>
  <c r="P73" i="8"/>
  <c r="Q72" i="8"/>
  <c r="P72" i="8"/>
  <c r="Q71" i="8"/>
  <c r="P71" i="8"/>
  <c r="Q70" i="8"/>
  <c r="P70" i="8"/>
  <c r="Q69" i="8"/>
  <c r="P69" i="8"/>
  <c r="Q68" i="8"/>
  <c r="P68" i="8"/>
  <c r="Q66" i="8"/>
  <c r="P66" i="8"/>
  <c r="Q65" i="8"/>
  <c r="P65" i="8"/>
  <c r="Q64" i="8"/>
  <c r="P64" i="8"/>
  <c r="Q63" i="8"/>
  <c r="P63" i="8"/>
  <c r="Q62" i="8"/>
  <c r="P62" i="8"/>
  <c r="Q61" i="8"/>
  <c r="P61" i="8"/>
  <c r="Q60" i="8"/>
  <c r="P60" i="8"/>
  <c r="Q59" i="8"/>
  <c r="P59" i="8"/>
  <c r="Q57" i="8"/>
  <c r="P57" i="8"/>
  <c r="Q56" i="8"/>
  <c r="P56" i="8"/>
  <c r="Q53" i="8"/>
  <c r="P53" i="8"/>
  <c r="Q52" i="8"/>
  <c r="P52" i="8"/>
  <c r="Q51" i="8"/>
  <c r="P51" i="8"/>
  <c r="Q50" i="8"/>
  <c r="P50" i="8"/>
  <c r="Q49" i="8"/>
  <c r="P49" i="8"/>
  <c r="Q48" i="8"/>
  <c r="P48" i="8"/>
  <c r="Q47" i="8"/>
  <c r="P47" i="8"/>
  <c r="P46" i="8"/>
  <c r="Q45" i="8"/>
  <c r="P45" i="8"/>
  <c r="Q44" i="8"/>
  <c r="P44" i="8"/>
  <c r="Q43" i="8"/>
  <c r="P43" i="8"/>
  <c r="Q42" i="8"/>
  <c r="P42" i="8"/>
  <c r="Q41" i="8"/>
  <c r="P41" i="8"/>
  <c r="Q40" i="8"/>
  <c r="P40" i="8"/>
  <c r="N96" i="8"/>
  <c r="Q39" i="8"/>
  <c r="P39" i="8"/>
  <c r="Q38" i="8"/>
  <c r="P38" i="8"/>
  <c r="M21" i="3"/>
  <c r="Q37" i="8"/>
  <c r="P37" i="8"/>
  <c r="Q36" i="8"/>
  <c r="P36" i="8"/>
  <c r="Q35" i="8"/>
  <c r="P35" i="8"/>
  <c r="Q34" i="8"/>
  <c r="P34" i="8"/>
  <c r="Q33" i="8"/>
  <c r="P33" i="8"/>
  <c r="Q32" i="8"/>
  <c r="P32" i="8"/>
  <c r="Q31" i="8"/>
  <c r="P31" i="8"/>
  <c r="Q30" i="8"/>
  <c r="P30" i="8"/>
  <c r="Q29" i="8"/>
  <c r="P29" i="8"/>
  <c r="Q28" i="8"/>
  <c r="P28" i="8"/>
  <c r="K94" i="8"/>
  <c r="Q27" i="8"/>
  <c r="P27" i="8"/>
  <c r="Q26" i="8"/>
  <c r="P26" i="8"/>
  <c r="Q25" i="8"/>
  <c r="P25" i="8"/>
  <c r="P24" i="8"/>
  <c r="Q23" i="8"/>
  <c r="P23" i="8"/>
  <c r="Q22" i="8"/>
  <c r="P22" i="8"/>
  <c r="Q21" i="8"/>
  <c r="P21" i="8"/>
  <c r="Q20" i="8"/>
  <c r="P20" i="8"/>
  <c r="Q19" i="8"/>
  <c r="P19" i="8"/>
  <c r="Q18" i="8"/>
  <c r="P18" i="8"/>
  <c r="Q17" i="8"/>
  <c r="P17" i="8"/>
  <c r="Q16" i="8"/>
  <c r="P16" i="8"/>
  <c r="Q15" i="8"/>
  <c r="P15" i="8"/>
  <c r="Q14" i="8"/>
  <c r="P14" i="8"/>
  <c r="Q13" i="8"/>
  <c r="P13" i="8"/>
  <c r="P12" i="8"/>
  <c r="Q12" i="8"/>
  <c r="P11" i="8"/>
  <c r="M92" i="8"/>
  <c r="Q10" i="8"/>
  <c r="P10" i="8"/>
  <c r="K86" i="8"/>
  <c r="J86" i="8"/>
  <c r="E84" i="8"/>
  <c r="L84" i="8"/>
  <c r="K84" i="8"/>
  <c r="G13" i="3"/>
  <c r="G84" i="8"/>
  <c r="I3" i="8"/>
  <c r="F2" i="8"/>
  <c r="N1" i="8"/>
  <c r="G1" i="8"/>
  <c r="B1" i="8"/>
  <c r="L163" i="7"/>
  <c r="G163" i="7"/>
  <c r="L162" i="7"/>
  <c r="G162" i="7"/>
  <c r="L161" i="7"/>
  <c r="G161" i="7"/>
  <c r="L160" i="7"/>
  <c r="G160" i="7"/>
  <c r="L159" i="7"/>
  <c r="G159" i="7"/>
  <c r="L158" i="7"/>
  <c r="G158" i="7"/>
  <c r="L157" i="7"/>
  <c r="G157" i="7"/>
  <c r="L155" i="7" a="1"/>
  <c r="L155" i="7" s="1"/>
  <c r="G155" i="7" a="1"/>
  <c r="G155" i="7" s="1"/>
  <c r="L154" i="7"/>
  <c r="G154" i="7"/>
  <c r="L153" i="7" a="1"/>
  <c r="L153" i="7" s="1"/>
  <c r="G153" i="7" a="1"/>
  <c r="G153" i="7"/>
  <c r="L152" i="7" a="1"/>
  <c r="L152" i="7" s="1"/>
  <c r="G152" i="7" a="1"/>
  <c r="G152" i="7" s="1"/>
  <c r="L151" i="7" a="1"/>
  <c r="L151" i="7" s="1"/>
  <c r="G151" i="7" a="1"/>
  <c r="G151" i="7" s="1"/>
  <c r="L150" i="7" a="1"/>
  <c r="L150" i="7" s="1"/>
  <c r="G150" i="7" a="1"/>
  <c r="G150" i="7" s="1"/>
  <c r="L149" i="7" a="1"/>
  <c r="L149" i="7"/>
  <c r="G149" i="7" a="1"/>
  <c r="G149" i="7" s="1"/>
  <c r="M147" i="7"/>
  <c r="M146" i="7"/>
  <c r="M145" i="7"/>
  <c r="M144" i="7"/>
  <c r="L141" i="7"/>
  <c r="K141" i="7"/>
  <c r="J141" i="7"/>
  <c r="I141" i="7"/>
  <c r="G141" i="7"/>
  <c r="F141" i="7"/>
  <c r="E141" i="7"/>
  <c r="M140" i="7"/>
  <c r="L140" i="7"/>
  <c r="K140" i="7"/>
  <c r="J140" i="7"/>
  <c r="I140" i="7"/>
  <c r="H140" i="7"/>
  <c r="G140" i="7"/>
  <c r="F140" i="7"/>
  <c r="E140" i="7"/>
  <c r="N139" i="7"/>
  <c r="M139" i="7"/>
  <c r="L139" i="7"/>
  <c r="K139" i="7"/>
  <c r="J139" i="7"/>
  <c r="I139" i="7"/>
  <c r="H139" i="7"/>
  <c r="G139" i="7"/>
  <c r="F139" i="7"/>
  <c r="E139" i="7"/>
  <c r="N138" i="7"/>
  <c r="M138" i="7"/>
  <c r="L138" i="7"/>
  <c r="K138" i="7"/>
  <c r="J138" i="7"/>
  <c r="I138" i="7"/>
  <c r="H138" i="7"/>
  <c r="G138" i="7"/>
  <c r="F138" i="7"/>
  <c r="E138" i="7"/>
  <c r="N137" i="7"/>
  <c r="M137" i="7"/>
  <c r="L137" i="7"/>
  <c r="K137" i="7"/>
  <c r="J137" i="7"/>
  <c r="I137" i="7"/>
  <c r="H137" i="7"/>
  <c r="G137" i="7"/>
  <c r="F137" i="7"/>
  <c r="E137" i="7"/>
  <c r="N136" i="7"/>
  <c r="M136" i="7"/>
  <c r="L136" i="7"/>
  <c r="K136" i="7"/>
  <c r="J136" i="7"/>
  <c r="I136" i="7"/>
  <c r="H136" i="7"/>
  <c r="G136" i="7"/>
  <c r="F136" i="7"/>
  <c r="E136" i="7"/>
  <c r="N135" i="7"/>
  <c r="M135" i="7"/>
  <c r="L135" i="7"/>
  <c r="K135" i="7"/>
  <c r="J135" i="7"/>
  <c r="I135" i="7"/>
  <c r="H135" i="7"/>
  <c r="G135" i="7"/>
  <c r="F135" i="7"/>
  <c r="E135" i="7"/>
  <c r="N134" i="7"/>
  <c r="M134" i="7"/>
  <c r="L134" i="7"/>
  <c r="K134" i="7"/>
  <c r="J134" i="7"/>
  <c r="I134" i="7"/>
  <c r="H134" i="7"/>
  <c r="G134" i="7"/>
  <c r="F134" i="7"/>
  <c r="E134" i="7"/>
  <c r="N133" i="7"/>
  <c r="M133" i="7"/>
  <c r="L133" i="7"/>
  <c r="K133" i="7"/>
  <c r="J133" i="7"/>
  <c r="I133" i="7"/>
  <c r="H133" i="7"/>
  <c r="G133" i="7"/>
  <c r="F133" i="7"/>
  <c r="E133" i="7"/>
  <c r="N132" i="7"/>
  <c r="M132" i="7"/>
  <c r="L132" i="7"/>
  <c r="K132" i="7"/>
  <c r="J132" i="7"/>
  <c r="I132" i="7"/>
  <c r="H132" i="7"/>
  <c r="G132" i="7"/>
  <c r="F132" i="7"/>
  <c r="E132" i="7"/>
  <c r="N131" i="7"/>
  <c r="M131" i="7"/>
  <c r="L131" i="7"/>
  <c r="K131" i="7"/>
  <c r="J131" i="7"/>
  <c r="I131" i="7"/>
  <c r="H131" i="7"/>
  <c r="G131" i="7"/>
  <c r="F131" i="7"/>
  <c r="E131" i="7"/>
  <c r="N130" i="7"/>
  <c r="M130" i="7"/>
  <c r="L130" i="7"/>
  <c r="K130" i="7"/>
  <c r="J130" i="7"/>
  <c r="I130" i="7"/>
  <c r="H130" i="7"/>
  <c r="G130" i="7"/>
  <c r="F130" i="7"/>
  <c r="E130" i="7"/>
  <c r="N129" i="7"/>
  <c r="M129" i="7"/>
  <c r="L129" i="7"/>
  <c r="K129" i="7"/>
  <c r="J129" i="7"/>
  <c r="I129" i="7"/>
  <c r="H129" i="7"/>
  <c r="G129" i="7"/>
  <c r="F129" i="7"/>
  <c r="E129" i="7"/>
  <c r="N128" i="7"/>
  <c r="M128" i="7"/>
  <c r="L128" i="7"/>
  <c r="K128" i="7"/>
  <c r="J128" i="7"/>
  <c r="I128" i="7"/>
  <c r="H128" i="7"/>
  <c r="G128" i="7"/>
  <c r="F128" i="7"/>
  <c r="E128" i="7"/>
  <c r="N127" i="7"/>
  <c r="M127" i="7"/>
  <c r="L127" i="7"/>
  <c r="K127" i="7"/>
  <c r="J127" i="7"/>
  <c r="I127" i="7"/>
  <c r="H127" i="7"/>
  <c r="G127" i="7"/>
  <c r="F127" i="7"/>
  <c r="E127" i="7"/>
  <c r="N126" i="7"/>
  <c r="M126" i="7"/>
  <c r="L126" i="7"/>
  <c r="K126" i="7"/>
  <c r="J126" i="7"/>
  <c r="I126" i="7"/>
  <c r="H126" i="7"/>
  <c r="G126" i="7"/>
  <c r="F126" i="7"/>
  <c r="E126" i="7"/>
  <c r="N125" i="7"/>
  <c r="M125" i="7"/>
  <c r="L125" i="7"/>
  <c r="K125" i="7"/>
  <c r="J125" i="7"/>
  <c r="I125" i="7"/>
  <c r="H125" i="7"/>
  <c r="G125" i="7"/>
  <c r="F125" i="7"/>
  <c r="E125" i="7"/>
  <c r="N124" i="7"/>
  <c r="M124" i="7"/>
  <c r="L124" i="7"/>
  <c r="K124" i="7"/>
  <c r="J124" i="7"/>
  <c r="I124" i="7"/>
  <c r="H124" i="7"/>
  <c r="G124" i="7"/>
  <c r="F124" i="7"/>
  <c r="E124" i="7"/>
  <c r="L123" i="7"/>
  <c r="K123" i="7"/>
  <c r="J123" i="7"/>
  <c r="I123" i="7"/>
  <c r="G123" i="7"/>
  <c r="F123" i="7"/>
  <c r="N122" i="7"/>
  <c r="M122" i="7"/>
  <c r="L122" i="7"/>
  <c r="K122" i="7"/>
  <c r="J122" i="7"/>
  <c r="I122" i="7"/>
  <c r="H122" i="7"/>
  <c r="G122" i="7"/>
  <c r="F122" i="7"/>
  <c r="E122" i="7"/>
  <c r="N121" i="7"/>
  <c r="M121" i="7"/>
  <c r="L121" i="7"/>
  <c r="K121" i="7"/>
  <c r="J121" i="7"/>
  <c r="I121" i="7"/>
  <c r="H121" i="7"/>
  <c r="G121" i="7"/>
  <c r="F121" i="7"/>
  <c r="E121" i="7"/>
  <c r="M120" i="7"/>
  <c r="L120" i="7"/>
  <c r="K120" i="7"/>
  <c r="J120" i="7"/>
  <c r="I120" i="7"/>
  <c r="H120" i="7"/>
  <c r="G120" i="7"/>
  <c r="F120" i="7"/>
  <c r="E120" i="7"/>
  <c r="L118" i="7"/>
  <c r="K118" i="7"/>
  <c r="J118" i="7"/>
  <c r="I118" i="7"/>
  <c r="G118" i="7"/>
  <c r="F118" i="7"/>
  <c r="Q114" i="7"/>
  <c r="P114" i="7"/>
  <c r="Q113" i="7"/>
  <c r="P113" i="7"/>
  <c r="Q112" i="7"/>
  <c r="P112" i="7"/>
  <c r="Q111" i="7"/>
  <c r="P111" i="7"/>
  <c r="Q110" i="7"/>
  <c r="P110" i="7"/>
  <c r="Q109" i="7"/>
  <c r="P109" i="7"/>
  <c r="Q107" i="7"/>
  <c r="P107" i="7"/>
  <c r="Q106" i="7"/>
  <c r="P106" i="7"/>
  <c r="Q105" i="7"/>
  <c r="P105" i="7"/>
  <c r="Q104" i="7"/>
  <c r="P104" i="7"/>
  <c r="Q103" i="7"/>
  <c r="P103" i="7"/>
  <c r="Q102" i="7"/>
  <c r="P102" i="7"/>
  <c r="Q100" i="7"/>
  <c r="P100" i="7"/>
  <c r="Q99" i="7"/>
  <c r="P99" i="7"/>
  <c r="Q98" i="7"/>
  <c r="P98" i="7"/>
  <c r="Q97" i="7"/>
  <c r="P97" i="7"/>
  <c r="Q96" i="7"/>
  <c r="P96" i="7"/>
  <c r="Q95" i="7"/>
  <c r="P95" i="7"/>
  <c r="Q93" i="7"/>
  <c r="P93" i="7"/>
  <c r="Q92" i="7"/>
  <c r="P92" i="7"/>
  <c r="Q89" i="7"/>
  <c r="P89" i="7"/>
  <c r="Q88" i="7"/>
  <c r="P88" i="7"/>
  <c r="Q87" i="7"/>
  <c r="P87" i="7"/>
  <c r="Q86" i="7"/>
  <c r="P86" i="7"/>
  <c r="Q85" i="7"/>
  <c r="P85" i="7"/>
  <c r="Q84" i="7"/>
  <c r="P84" i="7"/>
  <c r="Q83" i="7"/>
  <c r="P83" i="7"/>
  <c r="Q82" i="7"/>
  <c r="P82" i="7"/>
  <c r="N140" i="7"/>
  <c r="Q81" i="7"/>
  <c r="P81" i="7"/>
  <c r="Q80" i="7"/>
  <c r="P80" i="7"/>
  <c r="Q79" i="7"/>
  <c r="P79" i="7"/>
  <c r="Q78" i="7"/>
  <c r="P78" i="7"/>
  <c r="Q77" i="7"/>
  <c r="P77" i="7"/>
  <c r="Q76" i="7"/>
  <c r="P76" i="7"/>
  <c r="Q75" i="7"/>
  <c r="P75" i="7"/>
  <c r="Q74" i="7"/>
  <c r="P74" i="7"/>
  <c r="Q73" i="7"/>
  <c r="P73" i="7"/>
  <c r="Q72" i="7"/>
  <c r="P72" i="7"/>
  <c r="Q71" i="7"/>
  <c r="P71" i="7"/>
  <c r="Q70" i="7"/>
  <c r="P70" i="7"/>
  <c r="Q69" i="7"/>
  <c r="P69" i="7"/>
  <c r="Q68" i="7"/>
  <c r="P68" i="7"/>
  <c r="Q67" i="7"/>
  <c r="P67" i="7"/>
  <c r="Q66" i="7"/>
  <c r="P66" i="7"/>
  <c r="Q65" i="7"/>
  <c r="P65" i="7"/>
  <c r="Q64" i="7"/>
  <c r="P64" i="7"/>
  <c r="Q63" i="7"/>
  <c r="P63" i="7"/>
  <c r="Q61" i="7"/>
  <c r="P61" i="7"/>
  <c r="Q60" i="7"/>
  <c r="P60" i="7"/>
  <c r="Q59" i="7"/>
  <c r="P59" i="7"/>
  <c r="Q58" i="7"/>
  <c r="P58" i="7"/>
  <c r="Q57" i="7"/>
  <c r="P57" i="7"/>
  <c r="Q56" i="7"/>
  <c r="P56" i="7"/>
  <c r="Q55" i="7"/>
  <c r="P55" i="7"/>
  <c r="Q54" i="7"/>
  <c r="P54" i="7"/>
  <c r="Q53" i="7"/>
  <c r="P53" i="7"/>
  <c r="Q52" i="7"/>
  <c r="P52" i="7"/>
  <c r="Q51" i="7"/>
  <c r="P51" i="7"/>
  <c r="Q50" i="7"/>
  <c r="P50" i="7"/>
  <c r="Q49" i="7"/>
  <c r="P49" i="7"/>
  <c r="Q48" i="7"/>
  <c r="P48" i="7"/>
  <c r="Q47" i="7"/>
  <c r="P47" i="7"/>
  <c r="Q46" i="7"/>
  <c r="P46" i="7"/>
  <c r="Q45" i="7"/>
  <c r="P45" i="7"/>
  <c r="Q44" i="7"/>
  <c r="P44" i="7"/>
  <c r="Q43" i="7"/>
  <c r="P43" i="7"/>
  <c r="Q42" i="7"/>
  <c r="P42" i="7"/>
  <c r="Q41" i="7"/>
  <c r="P41" i="7"/>
  <c r="Q40" i="7"/>
  <c r="P40" i="7"/>
  <c r="Q39" i="7"/>
  <c r="P39" i="7"/>
  <c r="Q38" i="7"/>
  <c r="P38" i="7"/>
  <c r="Q37" i="7"/>
  <c r="P37" i="7"/>
  <c r="Q36" i="7"/>
  <c r="P36" i="7"/>
  <c r="Q35" i="7"/>
  <c r="P35" i="7"/>
  <c r="Q34" i="7"/>
  <c r="P34" i="7"/>
  <c r="Q33" i="7"/>
  <c r="P33" i="7"/>
  <c r="Q32" i="7"/>
  <c r="P32" i="7"/>
  <c r="Q31" i="7"/>
  <c r="P31" i="7"/>
  <c r="Q30" i="7"/>
  <c r="P30" i="7"/>
  <c r="Q29" i="7"/>
  <c r="P29" i="7"/>
  <c r="Q28" i="7"/>
  <c r="P28" i="7"/>
  <c r="Q27" i="7"/>
  <c r="P27" i="7"/>
  <c r="Q26" i="7"/>
  <c r="P26" i="7"/>
  <c r="Q25" i="7"/>
  <c r="P25" i="7"/>
  <c r="Q24" i="7"/>
  <c r="P24" i="7"/>
  <c r="Q23" i="7"/>
  <c r="P23" i="7"/>
  <c r="Q22" i="7"/>
  <c r="P22" i="7"/>
  <c r="Q21" i="7"/>
  <c r="P21" i="7"/>
  <c r="Q20" i="7"/>
  <c r="P20" i="7"/>
  <c r="Q19" i="7"/>
  <c r="P19" i="7"/>
  <c r="Q18" i="7"/>
  <c r="P18" i="7"/>
  <c r="Q17" i="7"/>
  <c r="P17" i="7"/>
  <c r="Q16" i="7"/>
  <c r="P16" i="7"/>
  <c r="Q15" i="7"/>
  <c r="P15" i="7"/>
  <c r="Q14" i="7"/>
  <c r="P14" i="7"/>
  <c r="Q13" i="7"/>
  <c r="P13" i="7"/>
  <c r="Q12" i="7"/>
  <c r="P12" i="7"/>
  <c r="Q11" i="7"/>
  <c r="P11" i="7"/>
  <c r="Q10" i="7"/>
  <c r="P10" i="7"/>
  <c r="Q9" i="7"/>
  <c r="P9" i="7"/>
  <c r="N120" i="7"/>
  <c r="I3" i="7"/>
  <c r="F2" i="7"/>
  <c r="N1" i="7"/>
  <c r="G1" i="7"/>
  <c r="B1" i="7"/>
  <c r="K22" i="6"/>
  <c r="K40" i="6" s="1"/>
  <c r="K21" i="6"/>
  <c r="J21" i="6"/>
  <c r="I21" i="6"/>
  <c r="H21" i="6"/>
  <c r="F21" i="6"/>
  <c r="E21" i="6"/>
  <c r="D21" i="6"/>
  <c r="K20" i="6"/>
  <c r="J20" i="6"/>
  <c r="I20" i="6"/>
  <c r="H20" i="6"/>
  <c r="G20" i="6"/>
  <c r="F20" i="6"/>
  <c r="E20" i="6"/>
  <c r="D20" i="6"/>
  <c r="K19" i="6"/>
  <c r="J19" i="6"/>
  <c r="J43" i="6" s="1"/>
  <c r="I19" i="6"/>
  <c r="I43" i="6" s="1"/>
  <c r="H19" i="6"/>
  <c r="F19" i="6"/>
  <c r="F43" i="6" s="1"/>
  <c r="E19" i="6"/>
  <c r="E43" i="6" s="1"/>
  <c r="D19" i="6"/>
  <c r="D43" i="6" s="1"/>
  <c r="K18" i="6"/>
  <c r="J18" i="6"/>
  <c r="I18" i="6"/>
  <c r="H18" i="6"/>
  <c r="F18" i="6"/>
  <c r="E18" i="6"/>
  <c r="D18" i="6"/>
  <c r="K17" i="6"/>
  <c r="J17" i="6"/>
  <c r="I17" i="6"/>
  <c r="H17" i="6"/>
  <c r="F17" i="6"/>
  <c r="E17" i="6"/>
  <c r="D17" i="6"/>
  <c r="K16" i="6"/>
  <c r="K42" i="6" s="1"/>
  <c r="J16" i="6"/>
  <c r="J42" i="6" s="1"/>
  <c r="I16" i="6"/>
  <c r="I42" i="6" s="1"/>
  <c r="H16" i="6"/>
  <c r="H42" i="6" s="1"/>
  <c r="F16" i="6"/>
  <c r="F42" i="6" s="1"/>
  <c r="E16" i="6"/>
  <c r="D16" i="6"/>
  <c r="D42" i="6" s="1"/>
  <c r="L15" i="6"/>
  <c r="K15" i="6"/>
  <c r="J15" i="6"/>
  <c r="I15" i="6"/>
  <c r="H15" i="6"/>
  <c r="F15" i="6"/>
  <c r="E15" i="6"/>
  <c r="D15" i="6"/>
  <c r="K14" i="6"/>
  <c r="J14" i="6"/>
  <c r="I14" i="6"/>
  <c r="H14" i="6"/>
  <c r="F14" i="6"/>
  <c r="E14" i="6"/>
  <c r="D14" i="6"/>
  <c r="K13" i="6"/>
  <c r="K41" i="6" s="1"/>
  <c r="J13" i="6"/>
  <c r="J41" i="6" s="1"/>
  <c r="I13" i="6"/>
  <c r="H13" i="6"/>
  <c r="F13" i="6"/>
  <c r="F41" i="6" s="1"/>
  <c r="E13" i="6"/>
  <c r="E41" i="6" s="1"/>
  <c r="D13" i="6"/>
  <c r="J10" i="6"/>
  <c r="J39" i="6" s="1"/>
  <c r="F10" i="6"/>
  <c r="F39" i="6" s="1"/>
  <c r="K9" i="6"/>
  <c r="K38" i="6" s="1"/>
  <c r="J9" i="6"/>
  <c r="J38" i="6" s="1"/>
  <c r="I9" i="6"/>
  <c r="I38" i="6" s="1"/>
  <c r="H9" i="6"/>
  <c r="F9" i="6"/>
  <c r="F38" i="6" s="1"/>
  <c r="E9" i="6"/>
  <c r="E38" i="6" s="1"/>
  <c r="M7" i="6"/>
  <c r="L7" i="6"/>
  <c r="K7" i="6"/>
  <c r="J7" i="6"/>
  <c r="I7" i="6"/>
  <c r="H7" i="6"/>
  <c r="G7" i="6"/>
  <c r="F7" i="6"/>
  <c r="E7" i="6"/>
  <c r="D7" i="6"/>
  <c r="H3" i="6"/>
  <c r="E2" i="6"/>
  <c r="M1" i="6"/>
  <c r="F1" i="6"/>
  <c r="A1" i="6"/>
  <c r="M60" i="5"/>
  <c r="L60" i="5"/>
  <c r="K60" i="5"/>
  <c r="J60" i="5"/>
  <c r="I60" i="5"/>
  <c r="H60" i="5"/>
  <c r="G60" i="5"/>
  <c r="F60" i="5"/>
  <c r="E60" i="5"/>
  <c r="D60" i="5"/>
  <c r="M36" i="5"/>
  <c r="M61" i="5" s="1"/>
  <c r="K36" i="5"/>
  <c r="K61" i="5" s="1"/>
  <c r="J36" i="5"/>
  <c r="J61" i="5" s="1"/>
  <c r="I36" i="5"/>
  <c r="I61" i="5" s="1"/>
  <c r="H36" i="5"/>
  <c r="H61" i="5" s="1"/>
  <c r="F36" i="5"/>
  <c r="E36" i="5"/>
  <c r="D36" i="5"/>
  <c r="P35" i="5"/>
  <c r="O35" i="5"/>
  <c r="F34" i="5"/>
  <c r="F59" i="5" s="1"/>
  <c r="M33" i="5"/>
  <c r="L33" i="5"/>
  <c r="K33" i="5"/>
  <c r="J33" i="5"/>
  <c r="I33" i="5"/>
  <c r="H33" i="5"/>
  <c r="G33" i="5"/>
  <c r="F33" i="5"/>
  <c r="E33" i="5"/>
  <c r="D33" i="5"/>
  <c r="K29" i="5"/>
  <c r="K57" i="5" s="1"/>
  <c r="J29" i="5"/>
  <c r="J57" i="5" s="1"/>
  <c r="I29" i="5"/>
  <c r="I57" i="5" s="1"/>
  <c r="H29" i="5"/>
  <c r="H57" i="5" s="1"/>
  <c r="F29" i="5"/>
  <c r="F57" i="5" s="1"/>
  <c r="D29" i="5"/>
  <c r="D57" i="5" s="1"/>
  <c r="K22" i="5"/>
  <c r="K55" i="5" s="1"/>
  <c r="J22" i="5"/>
  <c r="J55" i="5" s="1"/>
  <c r="I22" i="5"/>
  <c r="I55" i="5" s="1"/>
  <c r="H22" i="5"/>
  <c r="H55" i="5" s="1"/>
  <c r="F22" i="5"/>
  <c r="F55" i="5" s="1"/>
  <c r="E22" i="5"/>
  <c r="E55" i="5" s="1"/>
  <c r="D22" i="5"/>
  <c r="D55" i="5" s="1"/>
  <c r="K21" i="5"/>
  <c r="K49" i="5" s="1"/>
  <c r="M20" i="5"/>
  <c r="L20" i="5"/>
  <c r="K20" i="5"/>
  <c r="J20" i="5"/>
  <c r="I20" i="5"/>
  <c r="H20" i="5"/>
  <c r="G20" i="5"/>
  <c r="F20" i="5"/>
  <c r="E20" i="5"/>
  <c r="D20" i="5"/>
  <c r="F17" i="5"/>
  <c r="C13" i="21" s="1"/>
  <c r="K16" i="5"/>
  <c r="K54" i="5" s="1"/>
  <c r="J16" i="5"/>
  <c r="J54" i="5" s="1"/>
  <c r="I16" i="5"/>
  <c r="I54" i="5" s="1"/>
  <c r="H16" i="5"/>
  <c r="H54" i="5" s="1"/>
  <c r="F16" i="5"/>
  <c r="F54" i="5" s="1"/>
  <c r="E16" i="5"/>
  <c r="E54" i="5" s="1"/>
  <c r="D16" i="5"/>
  <c r="D54" i="5" s="1"/>
  <c r="M14" i="5"/>
  <c r="L14" i="5"/>
  <c r="K14" i="5"/>
  <c r="J14" i="5"/>
  <c r="I14" i="5"/>
  <c r="H14" i="5"/>
  <c r="G14" i="5"/>
  <c r="F14" i="5"/>
  <c r="E14" i="5"/>
  <c r="D14" i="5"/>
  <c r="K11" i="5"/>
  <c r="F11" i="5"/>
  <c r="D11" i="5"/>
  <c r="K10" i="5"/>
  <c r="K53" i="5" s="1"/>
  <c r="J10" i="5"/>
  <c r="J53" i="5" s="1"/>
  <c r="I10" i="5"/>
  <c r="I53" i="5" s="1"/>
  <c r="H10" i="5"/>
  <c r="H53" i="5" s="1"/>
  <c r="F10" i="5"/>
  <c r="F53" i="5" s="1"/>
  <c r="E10" i="5"/>
  <c r="E53" i="5" s="1"/>
  <c r="D10" i="5"/>
  <c r="D53" i="5" s="1"/>
  <c r="K9" i="5"/>
  <c r="K47" i="5" s="1"/>
  <c r="F9" i="5"/>
  <c r="F47" i="5" s="1"/>
  <c r="M8" i="5"/>
  <c r="L8" i="5"/>
  <c r="K8" i="5"/>
  <c r="J8" i="5"/>
  <c r="I8" i="5"/>
  <c r="H8" i="5"/>
  <c r="G8" i="5"/>
  <c r="F8" i="5"/>
  <c r="E8" i="5"/>
  <c r="D8" i="5"/>
  <c r="H3" i="5"/>
  <c r="E2" i="5"/>
  <c r="M1" i="5"/>
  <c r="F1" i="5"/>
  <c r="A1" i="5"/>
  <c r="L98" i="4"/>
  <c r="G98" i="4"/>
  <c r="L97" i="4"/>
  <c r="G97" i="4"/>
  <c r="L96" i="4"/>
  <c r="G96" i="4"/>
  <c r="L95" i="4"/>
  <c r="G95" i="4"/>
  <c r="L94" i="4"/>
  <c r="G94" i="4"/>
  <c r="L85" i="4"/>
  <c r="K85" i="4"/>
  <c r="I85" i="4"/>
  <c r="G85" i="4"/>
  <c r="L81" i="4"/>
  <c r="K81" i="4"/>
  <c r="J81" i="4"/>
  <c r="I81" i="4"/>
  <c r="G81" i="4"/>
  <c r="E81" i="4"/>
  <c r="L78" i="4"/>
  <c r="J78" i="4"/>
  <c r="I78" i="4"/>
  <c r="G78" i="4"/>
  <c r="E78" i="4"/>
  <c r="L77" i="4"/>
  <c r="K77" i="4"/>
  <c r="J77" i="4"/>
  <c r="I77" i="4"/>
  <c r="G77" i="4"/>
  <c r="F77" i="4"/>
  <c r="E77" i="4"/>
  <c r="L76" i="4"/>
  <c r="K76" i="4"/>
  <c r="J76" i="4"/>
  <c r="I76" i="4"/>
  <c r="H76" i="4"/>
  <c r="G76" i="4"/>
  <c r="F76" i="4"/>
  <c r="E76" i="4"/>
  <c r="L75" i="4"/>
  <c r="J75" i="4"/>
  <c r="I75" i="4"/>
  <c r="G75" i="4"/>
  <c r="F75" i="4"/>
  <c r="L73" i="4"/>
  <c r="K73" i="4"/>
  <c r="J73" i="4"/>
  <c r="I73" i="4"/>
  <c r="G73" i="4"/>
  <c r="F73" i="4"/>
  <c r="E73" i="4"/>
  <c r="L72" i="4"/>
  <c r="K72" i="4"/>
  <c r="J72" i="4"/>
  <c r="I72" i="4"/>
  <c r="G72" i="4"/>
  <c r="F72" i="4"/>
  <c r="E72" i="4"/>
  <c r="L71" i="4"/>
  <c r="K71" i="4"/>
  <c r="J71" i="4"/>
  <c r="I71" i="4"/>
  <c r="G71" i="4"/>
  <c r="F71" i="4"/>
  <c r="E71" i="4"/>
  <c r="L70" i="4"/>
  <c r="K70" i="4"/>
  <c r="J70" i="4"/>
  <c r="I70" i="4"/>
  <c r="G70" i="4"/>
  <c r="F70" i="4"/>
  <c r="E70" i="4"/>
  <c r="N69" i="4"/>
  <c r="L69" i="4"/>
  <c r="K69" i="4"/>
  <c r="J69" i="4"/>
  <c r="I69" i="4"/>
  <c r="G69" i="4"/>
  <c r="F69" i="4"/>
  <c r="E69" i="4"/>
  <c r="L68" i="4"/>
  <c r="K68" i="4"/>
  <c r="J68" i="4"/>
  <c r="I68" i="4"/>
  <c r="H68" i="4"/>
  <c r="G68" i="4"/>
  <c r="F68" i="4"/>
  <c r="E68" i="4"/>
  <c r="L67" i="4"/>
  <c r="K67" i="4"/>
  <c r="J67" i="4"/>
  <c r="I67" i="4"/>
  <c r="H67" i="4"/>
  <c r="G67" i="4"/>
  <c r="F67" i="4"/>
  <c r="E67" i="4"/>
  <c r="L65" i="4"/>
  <c r="K65" i="4"/>
  <c r="J65" i="4"/>
  <c r="I65" i="4"/>
  <c r="G65" i="4"/>
  <c r="F65" i="4"/>
  <c r="E65" i="4"/>
  <c r="L64" i="4"/>
  <c r="K64" i="4"/>
  <c r="J64" i="4"/>
  <c r="I64" i="4"/>
  <c r="G64" i="4"/>
  <c r="F64" i="4"/>
  <c r="E64" i="4"/>
  <c r="L63" i="4"/>
  <c r="K63" i="4"/>
  <c r="J63" i="4"/>
  <c r="I63" i="4"/>
  <c r="H63" i="4"/>
  <c r="G63" i="4"/>
  <c r="F63" i="4"/>
  <c r="E63" i="4"/>
  <c r="L62" i="4"/>
  <c r="K62" i="4"/>
  <c r="J62" i="4"/>
  <c r="I62" i="4"/>
  <c r="G62" i="4"/>
  <c r="F62" i="4"/>
  <c r="E62" i="4"/>
  <c r="L61" i="4"/>
  <c r="F59" i="4"/>
  <c r="N58" i="4"/>
  <c r="K58" i="4"/>
  <c r="I58" i="4"/>
  <c r="H58" i="4"/>
  <c r="F58" i="4"/>
  <c r="K57" i="4"/>
  <c r="I57" i="4"/>
  <c r="F57" i="4"/>
  <c r="K56" i="4"/>
  <c r="J56" i="4"/>
  <c r="L55" i="4"/>
  <c r="F55" i="4"/>
  <c r="Q43" i="4"/>
  <c r="P43" i="4"/>
  <c r="K50" i="4"/>
  <c r="I50" i="4"/>
  <c r="F50" i="4"/>
  <c r="P36" i="4"/>
  <c r="G59" i="4"/>
  <c r="E59" i="4"/>
  <c r="Q34" i="4"/>
  <c r="P34" i="4"/>
  <c r="Q33" i="4"/>
  <c r="P33" i="4"/>
  <c r="P28" i="4"/>
  <c r="H77" i="4"/>
  <c r="Q26" i="4"/>
  <c r="P26" i="4"/>
  <c r="Q25" i="4"/>
  <c r="P25" i="4"/>
  <c r="G90" i="4"/>
  <c r="F47" i="4"/>
  <c r="P20" i="4"/>
  <c r="H72" i="4"/>
  <c r="P17" i="4"/>
  <c r="H69" i="4"/>
  <c r="N68" i="4"/>
  <c r="P16" i="4"/>
  <c r="Q15" i="4"/>
  <c r="P15" i="4"/>
  <c r="L56" i="4"/>
  <c r="K66" i="4"/>
  <c r="I56" i="4"/>
  <c r="E56" i="4"/>
  <c r="P12" i="4"/>
  <c r="N64" i="4"/>
  <c r="H64" i="4"/>
  <c r="N63" i="4"/>
  <c r="P11" i="4"/>
  <c r="H62" i="4"/>
  <c r="K55" i="4"/>
  <c r="J61" i="4"/>
  <c r="I61" i="4"/>
  <c r="F61" i="4"/>
  <c r="I3" i="4"/>
  <c r="F2" i="4"/>
  <c r="N1" i="4"/>
  <c r="G1" i="4"/>
  <c r="B1" i="4"/>
  <c r="M45" i="3"/>
  <c r="L45" i="3"/>
  <c r="K45" i="3"/>
  <c r="J45" i="3"/>
  <c r="I45" i="3"/>
  <c r="H45" i="3"/>
  <c r="G45" i="3"/>
  <c r="F45" i="3"/>
  <c r="E45" i="3"/>
  <c r="D45" i="3"/>
  <c r="M43" i="3"/>
  <c r="K43" i="3"/>
  <c r="J43" i="3"/>
  <c r="I43" i="3"/>
  <c r="H43" i="3"/>
  <c r="G43" i="3"/>
  <c r="F43" i="3"/>
  <c r="E43" i="3"/>
  <c r="D43" i="3"/>
  <c r="K38" i="3"/>
  <c r="D66" i="21" s="1"/>
  <c r="J38" i="3"/>
  <c r="F38" i="3"/>
  <c r="C66" i="21" s="1"/>
  <c r="E38" i="3"/>
  <c r="K36" i="3"/>
  <c r="F36" i="3"/>
  <c r="K35" i="3"/>
  <c r="D65" i="21" s="1"/>
  <c r="H35" i="3"/>
  <c r="F35" i="3"/>
  <c r="C65" i="21" s="1"/>
  <c r="E35" i="3"/>
  <c r="J34" i="3"/>
  <c r="K29" i="3"/>
  <c r="I29" i="3"/>
  <c r="H29" i="3"/>
  <c r="F29" i="3"/>
  <c r="L28" i="3"/>
  <c r="K28" i="3"/>
  <c r="J28" i="3"/>
  <c r="I28" i="3"/>
  <c r="H28" i="3"/>
  <c r="G28" i="3"/>
  <c r="F28" i="3"/>
  <c r="E28" i="3"/>
  <c r="D28" i="3"/>
  <c r="K27" i="3"/>
  <c r="J27" i="3"/>
  <c r="I27" i="3"/>
  <c r="H27" i="3"/>
  <c r="G27" i="3"/>
  <c r="F27" i="3"/>
  <c r="E27" i="3"/>
  <c r="D27" i="3"/>
  <c r="K26" i="3"/>
  <c r="J26" i="3"/>
  <c r="I26" i="3"/>
  <c r="H26" i="3"/>
  <c r="F26" i="3"/>
  <c r="E26" i="3"/>
  <c r="K25" i="3"/>
  <c r="D9" i="21" s="1"/>
  <c r="F25" i="3"/>
  <c r="C9" i="21" s="1"/>
  <c r="L21" i="3"/>
  <c r="K21" i="3"/>
  <c r="J21" i="3"/>
  <c r="I21" i="3"/>
  <c r="H21" i="3"/>
  <c r="G21" i="3"/>
  <c r="F21" i="3"/>
  <c r="E21" i="3"/>
  <c r="D21" i="3"/>
  <c r="M20" i="3"/>
  <c r="L20" i="3"/>
  <c r="K20" i="3"/>
  <c r="D64" i="21" s="1"/>
  <c r="J20" i="3"/>
  <c r="I20" i="3"/>
  <c r="H20" i="3"/>
  <c r="G20" i="3"/>
  <c r="F20" i="3"/>
  <c r="C64" i="21" s="1"/>
  <c r="E20" i="3"/>
  <c r="D20" i="3"/>
  <c r="K19" i="3"/>
  <c r="J19" i="3"/>
  <c r="I19" i="3"/>
  <c r="H19" i="3"/>
  <c r="G19" i="3"/>
  <c r="F19" i="3"/>
  <c r="E19" i="3"/>
  <c r="D19" i="3"/>
  <c r="M18" i="3"/>
  <c r="L18" i="3"/>
  <c r="K18" i="3"/>
  <c r="D63" i="21" s="1"/>
  <c r="J18" i="3"/>
  <c r="I18" i="3"/>
  <c r="H18" i="3"/>
  <c r="G18" i="3"/>
  <c r="F18" i="3"/>
  <c r="C63" i="21" s="1"/>
  <c r="E18" i="3"/>
  <c r="D18" i="3"/>
  <c r="M17" i="3"/>
  <c r="L17" i="3"/>
  <c r="K17" i="3"/>
  <c r="J17" i="3"/>
  <c r="I17" i="3"/>
  <c r="H17" i="3"/>
  <c r="G17" i="3"/>
  <c r="F17" i="3"/>
  <c r="E17" i="3"/>
  <c r="D17" i="3"/>
  <c r="M16" i="3"/>
  <c r="L16" i="3"/>
  <c r="K16" i="3"/>
  <c r="K42" i="3" s="1"/>
  <c r="J16" i="3"/>
  <c r="I16" i="3"/>
  <c r="H16" i="3"/>
  <c r="G16" i="3"/>
  <c r="F16" i="3"/>
  <c r="E16" i="3"/>
  <c r="D16" i="3"/>
  <c r="M15" i="3"/>
  <c r="L15" i="3"/>
  <c r="K15" i="3"/>
  <c r="J15" i="3"/>
  <c r="I15" i="3"/>
  <c r="H15" i="3"/>
  <c r="G15" i="3"/>
  <c r="F15" i="3"/>
  <c r="E15" i="3"/>
  <c r="D15" i="3"/>
  <c r="K14" i="3"/>
  <c r="D62" i="21" s="1"/>
  <c r="J14" i="3"/>
  <c r="H14" i="3"/>
  <c r="G14" i="3"/>
  <c r="F14" i="3"/>
  <c r="C62" i="21" s="1"/>
  <c r="E14" i="3"/>
  <c r="D14" i="3"/>
  <c r="J13" i="3"/>
  <c r="D13" i="3"/>
  <c r="K12" i="3"/>
  <c r="J12" i="3"/>
  <c r="I12" i="3"/>
  <c r="H12" i="3"/>
  <c r="F12" i="3"/>
  <c r="E12" i="3"/>
  <c r="D12" i="3"/>
  <c r="M11" i="3"/>
  <c r="L11" i="3"/>
  <c r="K11" i="3"/>
  <c r="J11" i="3"/>
  <c r="I11" i="3"/>
  <c r="H11" i="3"/>
  <c r="G11" i="3"/>
  <c r="F11" i="3"/>
  <c r="E11" i="3"/>
  <c r="D11" i="3"/>
  <c r="M10" i="3"/>
  <c r="L10" i="3"/>
  <c r="K10" i="3"/>
  <c r="D61" i="21" s="1"/>
  <c r="J10" i="3"/>
  <c r="I10" i="3"/>
  <c r="H10" i="3"/>
  <c r="G10" i="3"/>
  <c r="F10" i="3"/>
  <c r="C61" i="21" s="1"/>
  <c r="E10" i="3"/>
  <c r="D10" i="3"/>
  <c r="L9" i="3"/>
  <c r="K9" i="3"/>
  <c r="J9" i="3"/>
  <c r="I9" i="3"/>
  <c r="H9" i="3"/>
  <c r="G9" i="3"/>
  <c r="F9" i="3"/>
  <c r="E9" i="3"/>
  <c r="D9" i="3"/>
  <c r="K8" i="3"/>
  <c r="J8" i="3"/>
  <c r="I8" i="3"/>
  <c r="H8" i="3"/>
  <c r="F8" i="3"/>
  <c r="E8" i="3"/>
  <c r="H3" i="3"/>
  <c r="E2" i="3"/>
  <c r="M1" i="3"/>
  <c r="F1" i="3"/>
  <c r="A1" i="3"/>
  <c r="AD14" i="2"/>
  <c r="AD13" i="2"/>
  <c r="AD12" i="2"/>
  <c r="AD11" i="2"/>
  <c r="U10" i="2"/>
  <c r="N8" i="12" l="1"/>
  <c r="N81" i="12"/>
  <c r="M8" i="12"/>
  <c r="M81" i="12"/>
  <c r="Q60" i="14"/>
  <c r="V153" i="19"/>
  <c r="X47" i="19"/>
  <c r="P70" i="14"/>
  <c r="V136" i="19"/>
  <c r="T136" i="19"/>
  <c r="X151" i="19"/>
  <c r="O45" i="3"/>
  <c r="P57" i="14"/>
  <c r="P64" i="14"/>
  <c r="H98" i="14"/>
  <c r="U101" i="19"/>
  <c r="X100" i="19"/>
  <c r="W153" i="19"/>
  <c r="U79" i="19"/>
  <c r="S81" i="19"/>
  <c r="X97" i="19"/>
  <c r="O7" i="6"/>
  <c r="U67" i="19"/>
  <c r="Q39" i="14"/>
  <c r="M97" i="14"/>
  <c r="W78" i="19"/>
  <c r="W84" i="19" s="1"/>
  <c r="W82" i="19"/>
  <c r="X132" i="19"/>
  <c r="V78" i="19"/>
  <c r="V101" i="19"/>
  <c r="H57" i="3"/>
  <c r="P45" i="3"/>
  <c r="D27" i="5"/>
  <c r="L27" i="5"/>
  <c r="P56" i="14"/>
  <c r="T16" i="19"/>
  <c r="X45" i="19"/>
  <c r="W50" i="19"/>
  <c r="X66" i="19"/>
  <c r="X135" i="19"/>
  <c r="H34" i="19"/>
  <c r="M34" i="19" s="1"/>
  <c r="S78" i="19"/>
  <c r="X78" i="19" s="1"/>
  <c r="U32" i="19"/>
  <c r="S27" i="19"/>
  <c r="S32" i="19"/>
  <c r="H36" i="19"/>
  <c r="M36" i="19" s="1"/>
  <c r="U78" i="19"/>
  <c r="H29" i="19"/>
  <c r="P43" i="14"/>
  <c r="P34" i="14"/>
  <c r="P45" i="14"/>
  <c r="Q50" i="14"/>
  <c r="P35" i="14"/>
  <c r="Q31" i="14"/>
  <c r="P37" i="14"/>
  <c r="H85" i="14"/>
  <c r="P46" i="14"/>
  <c r="Q33" i="14"/>
  <c r="P44" i="14"/>
  <c r="P29" i="14"/>
  <c r="Q47" i="14"/>
  <c r="P36" i="14"/>
  <c r="M27" i="5"/>
  <c r="J27" i="5"/>
  <c r="K27" i="5"/>
  <c r="P33" i="5"/>
  <c r="O36" i="5"/>
  <c r="F42" i="3"/>
  <c r="K12" i="5"/>
  <c r="D69" i="21" s="1"/>
  <c r="F33" i="3"/>
  <c r="C11" i="21" s="1"/>
  <c r="E104" i="9"/>
  <c r="I131" i="9"/>
  <c r="P28" i="3"/>
  <c r="I34" i="3"/>
  <c r="D38" i="3"/>
  <c r="O38" i="3" s="1"/>
  <c r="J131" i="9"/>
  <c r="E111" i="9"/>
  <c r="K59" i="3"/>
  <c r="F66" i="3"/>
  <c r="N77" i="4"/>
  <c r="F85" i="4"/>
  <c r="O28" i="3"/>
  <c r="F21" i="5"/>
  <c r="F49" i="5" s="1"/>
  <c r="W27" i="19"/>
  <c r="S82" i="19"/>
  <c r="R28" i="19"/>
  <c r="R30" i="19"/>
  <c r="R32" i="19"/>
  <c r="W81" i="19"/>
  <c r="V82" i="19"/>
  <c r="H88" i="19"/>
  <c r="M88" i="19" s="1"/>
  <c r="H89" i="19"/>
  <c r="M89" i="19" s="1"/>
  <c r="O15" i="3"/>
  <c r="U28" i="19"/>
  <c r="U31" i="19"/>
  <c r="V27" i="19"/>
  <c r="V28" i="19"/>
  <c r="V31" i="19"/>
  <c r="R82" i="19"/>
  <c r="W28" i="19"/>
  <c r="U80" i="19"/>
  <c r="U81" i="19"/>
  <c r="V81" i="19"/>
  <c r="H84" i="19"/>
  <c r="M84" i="19" s="1"/>
  <c r="H85" i="19"/>
  <c r="S80" i="19" s="1"/>
  <c r="P10" i="3"/>
  <c r="O11" i="3"/>
  <c r="H28" i="19"/>
  <c r="M28" i="19" s="1"/>
  <c r="E29" i="5"/>
  <c r="E57" i="5" s="1"/>
  <c r="F51" i="18"/>
  <c r="J22" i="6"/>
  <c r="J32" i="6" s="1"/>
  <c r="G29" i="5"/>
  <c r="G57" i="5" s="1"/>
  <c r="G16" i="5"/>
  <c r="G54" i="5" s="1"/>
  <c r="J41" i="3"/>
  <c r="P20" i="3"/>
  <c r="O20" i="3"/>
  <c r="O14" i="3"/>
  <c r="O16" i="3"/>
  <c r="O17" i="3"/>
  <c r="I42" i="3"/>
  <c r="F51" i="5"/>
  <c r="P19" i="18"/>
  <c r="G13" i="6"/>
  <c r="G41" i="6" s="1"/>
  <c r="M106" i="15"/>
  <c r="E22" i="6"/>
  <c r="E32" i="6" s="1"/>
  <c r="F22" i="6"/>
  <c r="F40" i="6" s="1"/>
  <c r="E85" i="4"/>
  <c r="G84" i="4"/>
  <c r="G130" i="9"/>
  <c r="F37" i="3"/>
  <c r="F61" i="3" s="1"/>
  <c r="P68" i="9"/>
  <c r="K37" i="3"/>
  <c r="K61" i="3" s="1"/>
  <c r="D135" i="21"/>
  <c r="C130" i="21"/>
  <c r="Q64" i="9"/>
  <c r="G124" i="9"/>
  <c r="C133" i="21"/>
  <c r="I34" i="5"/>
  <c r="I59" i="5" s="1"/>
  <c r="D130" i="21"/>
  <c r="E121" i="9"/>
  <c r="E60" i="3"/>
  <c r="L119" i="9"/>
  <c r="K15" i="5"/>
  <c r="D70" i="21" s="1"/>
  <c r="K33" i="3"/>
  <c r="K68" i="3" s="1"/>
  <c r="K28" i="5"/>
  <c r="D73" i="21" s="1"/>
  <c r="G114" i="9"/>
  <c r="L148" i="9"/>
  <c r="F15" i="5"/>
  <c r="C70" i="21" s="1"/>
  <c r="L114" i="9"/>
  <c r="G148" i="9"/>
  <c r="O43" i="3"/>
  <c r="D18" i="21"/>
  <c r="G113" i="9"/>
  <c r="L115" i="9"/>
  <c r="F80" i="4"/>
  <c r="K78" i="4"/>
  <c r="J29" i="3"/>
  <c r="H78" i="4"/>
  <c r="F78" i="4"/>
  <c r="E29" i="3"/>
  <c r="O29" i="3" s="1"/>
  <c r="F110" i="9"/>
  <c r="D25" i="3"/>
  <c r="D42" i="3" s="1"/>
  <c r="J74" i="4"/>
  <c r="E75" i="4"/>
  <c r="D9" i="5"/>
  <c r="D47" i="5" s="1"/>
  <c r="K110" i="9"/>
  <c r="D26" i="3"/>
  <c r="I97" i="8"/>
  <c r="M97" i="8"/>
  <c r="N97" i="8"/>
  <c r="P9" i="3"/>
  <c r="M9" i="3"/>
  <c r="N62" i="4"/>
  <c r="E57" i="3"/>
  <c r="J36" i="6"/>
  <c r="I36" i="6"/>
  <c r="G18" i="6"/>
  <c r="O18" i="6" s="1"/>
  <c r="L18" i="6"/>
  <c r="L45" i="11"/>
  <c r="K20" i="22" s="1"/>
  <c r="E35" i="6"/>
  <c r="M14" i="6"/>
  <c r="L14" i="6"/>
  <c r="G14" i="6"/>
  <c r="N87" i="8"/>
  <c r="P18" i="3"/>
  <c r="Q54" i="15"/>
  <c r="K10" i="6"/>
  <c r="K39" i="6" s="1"/>
  <c r="L66" i="4"/>
  <c r="K13" i="3"/>
  <c r="K31" i="3" s="1"/>
  <c r="F13" i="3"/>
  <c r="F31" i="3" s="1"/>
  <c r="G66" i="4"/>
  <c r="N89" i="8"/>
  <c r="K48" i="4"/>
  <c r="K61" i="4"/>
  <c r="K47" i="4"/>
  <c r="I47" i="4"/>
  <c r="I55" i="4"/>
  <c r="Q11" i="4"/>
  <c r="P10" i="4"/>
  <c r="Q86" i="9"/>
  <c r="L134" i="9"/>
  <c r="Q84" i="9"/>
  <c r="N55" i="18"/>
  <c r="P23" i="18"/>
  <c r="N64" i="18"/>
  <c r="L10" i="5"/>
  <c r="L53" i="5" s="1"/>
  <c r="L13" i="6"/>
  <c r="G10" i="5"/>
  <c r="O10" i="5" s="1"/>
  <c r="G19" i="6"/>
  <c r="G43" i="6" s="1"/>
  <c r="F37" i="6"/>
  <c r="E45" i="18"/>
  <c r="D21" i="22" s="1"/>
  <c r="C32" i="21"/>
  <c r="Q17" i="18"/>
  <c r="Q23" i="18"/>
  <c r="Q21" i="18"/>
  <c r="H50" i="18"/>
  <c r="Q16" i="18"/>
  <c r="N66" i="18"/>
  <c r="Q24" i="18"/>
  <c r="J35" i="6"/>
  <c r="G22" i="5"/>
  <c r="O22" i="5" s="1"/>
  <c r="N17" i="23" s="1"/>
  <c r="N63" i="18"/>
  <c r="Q54" i="14"/>
  <c r="P34" i="12"/>
  <c r="N130" i="12"/>
  <c r="D153" i="21"/>
  <c r="P14" i="5"/>
  <c r="P14" i="12"/>
  <c r="Q75" i="12"/>
  <c r="K126" i="12"/>
  <c r="H27" i="5"/>
  <c r="F23" i="5"/>
  <c r="I139" i="12"/>
  <c r="P39" i="12"/>
  <c r="Q70" i="12"/>
  <c r="P70" i="12"/>
  <c r="I11" i="5"/>
  <c r="I50" i="5" s="1"/>
  <c r="K17" i="5"/>
  <c r="O33" i="5"/>
  <c r="P21" i="12"/>
  <c r="D157" i="21"/>
  <c r="P62" i="12"/>
  <c r="L133" i="12"/>
  <c r="E143" i="12"/>
  <c r="Q44" i="12"/>
  <c r="H128" i="12"/>
  <c r="Q57" i="12"/>
  <c r="C153" i="21"/>
  <c r="O8" i="5"/>
  <c r="N14" i="23" s="1"/>
  <c r="L120" i="12"/>
  <c r="K23" i="23" s="1"/>
  <c r="G134" i="12"/>
  <c r="E27" i="5"/>
  <c r="O20" i="5"/>
  <c r="Q27" i="11"/>
  <c r="K36" i="6"/>
  <c r="J37" i="6"/>
  <c r="E37" i="6"/>
  <c r="N50" i="11"/>
  <c r="H53" i="11"/>
  <c r="H55" i="11"/>
  <c r="H36" i="6"/>
  <c r="P27" i="11"/>
  <c r="P26" i="11"/>
  <c r="P30" i="11"/>
  <c r="Q21" i="11"/>
  <c r="O15" i="6"/>
  <c r="N56" i="18"/>
  <c r="P31" i="11"/>
  <c r="F35" i="6"/>
  <c r="P11" i="11"/>
  <c r="Q31" i="11"/>
  <c r="Q22" i="11"/>
  <c r="P25" i="11"/>
  <c r="Q32" i="11"/>
  <c r="F36" i="6"/>
  <c r="Q17" i="11"/>
  <c r="P20" i="11"/>
  <c r="H51" i="11"/>
  <c r="O21" i="6"/>
  <c r="P12" i="11"/>
  <c r="G45" i="11"/>
  <c r="G20" i="22" s="1"/>
  <c r="Q30" i="11"/>
  <c r="G17" i="6"/>
  <c r="O17" i="6" s="1"/>
  <c r="Q37" i="10"/>
  <c r="M17" i="6"/>
  <c r="P11" i="10"/>
  <c r="H47" i="10"/>
  <c r="H51" i="10"/>
  <c r="P9" i="10"/>
  <c r="Q23" i="10"/>
  <c r="Q13" i="10"/>
  <c r="P15" i="10"/>
  <c r="Q19" i="10"/>
  <c r="P13" i="10"/>
  <c r="Q24" i="10"/>
  <c r="Q16" i="10"/>
  <c r="P22" i="10"/>
  <c r="H78" i="19"/>
  <c r="M78" i="19" s="1"/>
  <c r="H81" i="19"/>
  <c r="R83" i="19"/>
  <c r="S30" i="19"/>
  <c r="S33" i="19" s="1"/>
  <c r="H31" i="19"/>
  <c r="U27" i="19"/>
  <c r="E61" i="4"/>
  <c r="I14" i="3"/>
  <c r="I13" i="3"/>
  <c r="L14" i="3"/>
  <c r="M19" i="3"/>
  <c r="O19" i="3"/>
  <c r="P21" i="3"/>
  <c r="O21" i="3"/>
  <c r="D41" i="3"/>
  <c r="D10" i="6"/>
  <c r="D39" i="6" s="1"/>
  <c r="H66" i="4"/>
  <c r="P14" i="4"/>
  <c r="M77" i="4"/>
  <c r="Q27" i="4"/>
  <c r="E58" i="4"/>
  <c r="P32" i="4"/>
  <c r="E36" i="6"/>
  <c r="E42" i="6"/>
  <c r="M63" i="4"/>
  <c r="F52" i="4"/>
  <c r="M68" i="4"/>
  <c r="Q16" i="4"/>
  <c r="N71" i="4"/>
  <c r="L83" i="4"/>
  <c r="L50" i="4"/>
  <c r="I57" i="3"/>
  <c r="O9" i="3"/>
  <c r="F59" i="3"/>
  <c r="G61" i="4"/>
  <c r="G56" i="4"/>
  <c r="P19" i="4"/>
  <c r="F48" i="4"/>
  <c r="F86" i="4"/>
  <c r="J57" i="4"/>
  <c r="E66" i="4"/>
  <c r="M58" i="4"/>
  <c r="Q32" i="4"/>
  <c r="L74" i="4"/>
  <c r="L90" i="4"/>
  <c r="L57" i="4"/>
  <c r="L59" i="4"/>
  <c r="J121" i="9"/>
  <c r="I35" i="3"/>
  <c r="K57" i="3"/>
  <c r="D58" i="3"/>
  <c r="P16" i="3"/>
  <c r="O27" i="3"/>
  <c r="I59" i="3"/>
  <c r="H71" i="4"/>
  <c r="J58" i="3"/>
  <c r="J23" i="3"/>
  <c r="J50" i="3" s="1"/>
  <c r="J57" i="3"/>
  <c r="H56" i="4"/>
  <c r="P17" i="3"/>
  <c r="H73" i="4"/>
  <c r="P21" i="4"/>
  <c r="N73" i="4"/>
  <c r="J58" i="4"/>
  <c r="O14" i="5"/>
  <c r="G27" i="5"/>
  <c r="J22" i="3"/>
  <c r="J49" i="3" s="1"/>
  <c r="G41" i="3"/>
  <c r="H85" i="4"/>
  <c r="P37" i="4"/>
  <c r="F81" i="4"/>
  <c r="F51" i="4"/>
  <c r="G55" i="4"/>
  <c r="I136" i="9"/>
  <c r="H9" i="5"/>
  <c r="H47" i="5" s="1"/>
  <c r="I104" i="9"/>
  <c r="H25" i="3"/>
  <c r="I74" i="4"/>
  <c r="E55" i="4"/>
  <c r="E47" i="4"/>
  <c r="O18" i="3"/>
  <c r="E74" i="4"/>
  <c r="E57" i="4"/>
  <c r="G50" i="4"/>
  <c r="G83" i="4"/>
  <c r="O10" i="3"/>
  <c r="P11" i="3"/>
  <c r="F57" i="3"/>
  <c r="G58" i="3"/>
  <c r="P15" i="3"/>
  <c r="H65" i="4"/>
  <c r="N65" i="4"/>
  <c r="P13" i="4"/>
  <c r="H70" i="4"/>
  <c r="N70" i="4"/>
  <c r="P18" i="4"/>
  <c r="L80" i="4"/>
  <c r="L92" i="4"/>
  <c r="L58" i="4"/>
  <c r="P8" i="5"/>
  <c r="O14" i="23" s="1"/>
  <c r="J104" i="9"/>
  <c r="J136" i="9"/>
  <c r="I9" i="5"/>
  <c r="I47" i="5" s="1"/>
  <c r="I120" i="9"/>
  <c r="K121" i="9"/>
  <c r="Q46" i="9"/>
  <c r="P46" i="9"/>
  <c r="E129" i="9"/>
  <c r="E139" i="9"/>
  <c r="H135" i="9"/>
  <c r="N135" i="9"/>
  <c r="Q89" i="9"/>
  <c r="P89" i="9"/>
  <c r="Q16" i="11"/>
  <c r="P16" i="11"/>
  <c r="H64" i="18"/>
  <c r="Q19" i="11"/>
  <c r="Q24" i="11"/>
  <c r="P24" i="11"/>
  <c r="H79" i="18"/>
  <c r="Q34" i="11"/>
  <c r="H49" i="11"/>
  <c r="P34" i="11"/>
  <c r="D159" i="21"/>
  <c r="L135" i="12"/>
  <c r="H141" i="12"/>
  <c r="P53" i="12"/>
  <c r="J47" i="4"/>
  <c r="P27" i="4"/>
  <c r="F53" i="4"/>
  <c r="J50" i="4"/>
  <c r="F56" i="4"/>
  <c r="K24" i="5"/>
  <c r="K43" i="5" s="1"/>
  <c r="K16" i="23" s="1"/>
  <c r="E61" i="5"/>
  <c r="D41" i="6"/>
  <c r="D35" i="6"/>
  <c r="G42" i="6"/>
  <c r="O16" i="6"/>
  <c r="P41" i="9"/>
  <c r="P19" i="11"/>
  <c r="E140" i="12"/>
  <c r="G92" i="4"/>
  <c r="I59" i="4"/>
  <c r="P39" i="9"/>
  <c r="N119" i="9"/>
  <c r="E34" i="5"/>
  <c r="E37" i="5" s="1"/>
  <c r="F141" i="9"/>
  <c r="K66" i="3"/>
  <c r="J55" i="4"/>
  <c r="J59" i="4"/>
  <c r="F52" i="5"/>
  <c r="F27" i="5"/>
  <c r="G61" i="5"/>
  <c r="P7" i="6"/>
  <c r="K43" i="6"/>
  <c r="K37" i="6"/>
  <c r="K35" i="6"/>
  <c r="N92" i="8"/>
  <c r="M27" i="3"/>
  <c r="P15" i="9"/>
  <c r="P51" i="9"/>
  <c r="I125" i="9"/>
  <c r="I83" i="4"/>
  <c r="J129" i="9"/>
  <c r="J139" i="9"/>
  <c r="K49" i="4"/>
  <c r="F61" i="5"/>
  <c r="F37" i="5"/>
  <c r="F45" i="5" s="1"/>
  <c r="G18" i="23" s="1"/>
  <c r="H119" i="9"/>
  <c r="P30" i="9"/>
  <c r="P87" i="9"/>
  <c r="Q87" i="9"/>
  <c r="F121" i="12"/>
  <c r="F120" i="12"/>
  <c r="E17" i="5"/>
  <c r="C157" i="21"/>
  <c r="G133" i="12"/>
  <c r="J35" i="3"/>
  <c r="N72" i="4"/>
  <c r="E50" i="4"/>
  <c r="G57" i="4"/>
  <c r="K59" i="4"/>
  <c r="G74" i="4"/>
  <c r="K37" i="5"/>
  <c r="K45" i="5" s="1"/>
  <c r="K18" i="23" s="1"/>
  <c r="H40" i="6"/>
  <c r="H32" i="6"/>
  <c r="D36" i="6"/>
  <c r="H84" i="8"/>
  <c r="G10" i="6"/>
  <c r="E114" i="9"/>
  <c r="E132" i="9"/>
  <c r="E138" i="9"/>
  <c r="E127" i="9"/>
  <c r="P61" i="9"/>
  <c r="H128" i="9"/>
  <c r="Q69" i="9"/>
  <c r="J85" i="4"/>
  <c r="L123" i="9"/>
  <c r="D50" i="5"/>
  <c r="D71" i="20"/>
  <c r="K104" i="9"/>
  <c r="J9" i="5"/>
  <c r="J47" i="5" s="1"/>
  <c r="K136" i="9"/>
  <c r="F124" i="9"/>
  <c r="F83" i="4"/>
  <c r="H46" i="10"/>
  <c r="Q18" i="10"/>
  <c r="P18" i="10"/>
  <c r="H34" i="3"/>
  <c r="G58" i="4"/>
  <c r="I35" i="6"/>
  <c r="I41" i="6"/>
  <c r="I32" i="6"/>
  <c r="F106" i="9"/>
  <c r="E15" i="5"/>
  <c r="E48" i="5" s="1"/>
  <c r="F105" i="9"/>
  <c r="P48" i="9"/>
  <c r="Q48" i="9"/>
  <c r="I140" i="9"/>
  <c r="I141" i="9"/>
  <c r="H34" i="5"/>
  <c r="H59" i="5" s="1"/>
  <c r="P70" i="9"/>
  <c r="N129" i="9"/>
  <c r="G116" i="9"/>
  <c r="P10" i="10"/>
  <c r="K120" i="12"/>
  <c r="K121" i="12"/>
  <c r="J17" i="5"/>
  <c r="J147" i="12"/>
  <c r="P64" i="15"/>
  <c r="K50" i="5"/>
  <c r="I27" i="5"/>
  <c r="D37" i="6"/>
  <c r="I37" i="6"/>
  <c r="P9" i="8"/>
  <c r="H86" i="8"/>
  <c r="I86" i="8"/>
  <c r="H111" i="9"/>
  <c r="P17" i="9"/>
  <c r="Q19" i="9"/>
  <c r="P19" i="9"/>
  <c r="C134" i="21"/>
  <c r="G118" i="9"/>
  <c r="K131" i="9"/>
  <c r="P12" i="10"/>
  <c r="P20" i="10"/>
  <c r="P23" i="11"/>
  <c r="Q23" i="11"/>
  <c r="M128" i="12"/>
  <c r="Q23" i="12"/>
  <c r="P33" i="12"/>
  <c r="I123" i="12"/>
  <c r="H23" i="5"/>
  <c r="I122" i="12"/>
  <c r="K143" i="12"/>
  <c r="K148" i="12"/>
  <c r="Q38" i="14"/>
  <c r="P38" i="14"/>
  <c r="F12" i="5"/>
  <c r="P20" i="5"/>
  <c r="H43" i="6"/>
  <c r="H37" i="6"/>
  <c r="O20" i="6"/>
  <c r="K32" i="6"/>
  <c r="K141" i="9"/>
  <c r="J34" i="5"/>
  <c r="J59" i="5" s="1"/>
  <c r="P82" i="9"/>
  <c r="Q82" i="9"/>
  <c r="G141" i="9"/>
  <c r="G140" i="9"/>
  <c r="P10" i="11"/>
  <c r="F50" i="5"/>
  <c r="D32" i="6"/>
  <c r="H38" i="6"/>
  <c r="D40" i="6"/>
  <c r="I116" i="9"/>
  <c r="I80" i="4"/>
  <c r="E120" i="9"/>
  <c r="P37" i="9"/>
  <c r="N117" i="9"/>
  <c r="I132" i="9"/>
  <c r="I138" i="9"/>
  <c r="H131" i="9"/>
  <c r="P71" i="9"/>
  <c r="E53" i="18"/>
  <c r="P13" i="11"/>
  <c r="Q13" i="11"/>
  <c r="P11" i="12"/>
  <c r="P22" i="14"/>
  <c r="H41" i="6"/>
  <c r="H35" i="6"/>
  <c r="P15" i="6"/>
  <c r="N93" i="8"/>
  <c r="N90" i="8"/>
  <c r="F104" i="9"/>
  <c r="P21" i="9"/>
  <c r="Q21" i="9"/>
  <c r="F120" i="9"/>
  <c r="J138" i="9"/>
  <c r="G107" i="9"/>
  <c r="H48" i="11"/>
  <c r="H47" i="11"/>
  <c r="P14" i="11"/>
  <c r="H74" i="18"/>
  <c r="Q29" i="11"/>
  <c r="P29" i="11"/>
  <c r="Q73" i="12"/>
  <c r="E78" i="14"/>
  <c r="F11" i="6"/>
  <c r="K89" i="8"/>
  <c r="P18" i="9"/>
  <c r="D133" i="21"/>
  <c r="L117" i="9"/>
  <c r="P45" i="9"/>
  <c r="Q45" i="9"/>
  <c r="E124" i="9"/>
  <c r="G125" i="9"/>
  <c r="I139" i="9"/>
  <c r="D21" i="21"/>
  <c r="L53" i="18"/>
  <c r="P17" i="10"/>
  <c r="Q17" i="10"/>
  <c r="H71" i="18"/>
  <c r="H52" i="11"/>
  <c r="Q26" i="11"/>
  <c r="H54" i="11"/>
  <c r="H78" i="18"/>
  <c r="Q33" i="11"/>
  <c r="C28" i="21"/>
  <c r="C33" i="21"/>
  <c r="G120" i="12"/>
  <c r="G121" i="12"/>
  <c r="G153" i="12"/>
  <c r="K139" i="12"/>
  <c r="P56" i="12"/>
  <c r="Q56" i="12"/>
  <c r="P66" i="12"/>
  <c r="P69" i="12"/>
  <c r="N144" i="12"/>
  <c r="Q28" i="15"/>
  <c r="P28" i="15"/>
  <c r="P37" i="15"/>
  <c r="Q37" i="15"/>
  <c r="D61" i="5"/>
  <c r="Q11" i="8"/>
  <c r="P11" i="9"/>
  <c r="P24" i="9"/>
  <c r="D129" i="21"/>
  <c r="L113" i="9"/>
  <c r="D134" i="21"/>
  <c r="P65" i="9"/>
  <c r="P76" i="9"/>
  <c r="Q76" i="9"/>
  <c r="F121" i="9"/>
  <c r="G136" i="9"/>
  <c r="C21" i="21"/>
  <c r="G45" i="10"/>
  <c r="G19" i="22" s="1"/>
  <c r="H49" i="10"/>
  <c r="P25" i="10"/>
  <c r="L45" i="10"/>
  <c r="K19" i="22" s="1"/>
  <c r="P9" i="11"/>
  <c r="H46" i="11"/>
  <c r="P15" i="12"/>
  <c r="Q15" i="12"/>
  <c r="J129" i="12"/>
  <c r="D155" i="21"/>
  <c r="L131" i="12"/>
  <c r="P58" i="12"/>
  <c r="Q58" i="12"/>
  <c r="M75" i="14"/>
  <c r="Q10" i="14"/>
  <c r="Q24" i="14"/>
  <c r="P24" i="14"/>
  <c r="P49" i="14"/>
  <c r="Q49" i="14"/>
  <c r="Q63" i="14"/>
  <c r="P63" i="14"/>
  <c r="I98" i="15"/>
  <c r="Q46" i="15"/>
  <c r="P46" i="15"/>
  <c r="Q19" i="18"/>
  <c r="J11" i="6"/>
  <c r="N88" i="8"/>
  <c r="E136" i="9"/>
  <c r="H75" i="4"/>
  <c r="K83" i="4"/>
  <c r="K139" i="9"/>
  <c r="L141" i="9"/>
  <c r="L140" i="9"/>
  <c r="H113" i="9"/>
  <c r="K124" i="9"/>
  <c r="P15" i="11"/>
  <c r="Q15" i="11"/>
  <c r="H50" i="11"/>
  <c r="D23" i="22"/>
  <c r="D22" i="23"/>
  <c r="P16" i="12"/>
  <c r="P59" i="12"/>
  <c r="Q59" i="12"/>
  <c r="F86" i="8"/>
  <c r="N94" i="8"/>
  <c r="P14" i="9"/>
  <c r="J114" i="9"/>
  <c r="C131" i="21"/>
  <c r="G115" i="9"/>
  <c r="C135" i="21"/>
  <c r="G119" i="9"/>
  <c r="P69" i="9"/>
  <c r="N128" i="9"/>
  <c r="P72" i="9"/>
  <c r="P79" i="9"/>
  <c r="P83" i="9"/>
  <c r="P88" i="9"/>
  <c r="J140" i="9"/>
  <c r="P21" i="10"/>
  <c r="Q9" i="11"/>
  <c r="P18" i="11"/>
  <c r="H73" i="18"/>
  <c r="P28" i="11"/>
  <c r="N135" i="12"/>
  <c r="Q41" i="12"/>
  <c r="I146" i="12"/>
  <c r="P86" i="12"/>
  <c r="C19" i="21"/>
  <c r="G108" i="9"/>
  <c r="G117" i="9"/>
  <c r="E130" i="9"/>
  <c r="H68" i="18"/>
  <c r="P19" i="12"/>
  <c r="N127" i="12"/>
  <c r="I136" i="12"/>
  <c r="E137" i="12"/>
  <c r="L123" i="12"/>
  <c r="L122" i="12"/>
  <c r="P67" i="12"/>
  <c r="N142" i="12"/>
  <c r="J126" i="12"/>
  <c r="Q32" i="14"/>
  <c r="P32" i="14"/>
  <c r="E94" i="15"/>
  <c r="Q84" i="15"/>
  <c r="P84" i="15"/>
  <c r="J83" i="4"/>
  <c r="L107" i="9"/>
  <c r="L116" i="9"/>
  <c r="F123" i="9"/>
  <c r="F127" i="9"/>
  <c r="H59" i="18"/>
  <c r="H48" i="10"/>
  <c r="Q20" i="12"/>
  <c r="L136" i="12"/>
  <c r="C156" i="21"/>
  <c r="G132" i="12"/>
  <c r="D158" i="21"/>
  <c r="L134" i="12"/>
  <c r="J137" i="12"/>
  <c r="H138" i="12"/>
  <c r="P50" i="12"/>
  <c r="J146" i="12"/>
  <c r="P68" i="12"/>
  <c r="H87" i="14"/>
  <c r="H89" i="14"/>
  <c r="H88" i="14"/>
  <c r="P40" i="14"/>
  <c r="H90" i="14"/>
  <c r="P51" i="14"/>
  <c r="Q51" i="14"/>
  <c r="P21" i="15"/>
  <c r="Q21" i="15"/>
  <c r="D38" i="20"/>
  <c r="D44" i="20"/>
  <c r="I45" i="18"/>
  <c r="I21" i="22" s="1"/>
  <c r="I53" i="18"/>
  <c r="G106" i="9"/>
  <c r="P32" i="11"/>
  <c r="H80" i="18"/>
  <c r="P35" i="11"/>
  <c r="I126" i="12"/>
  <c r="P20" i="12"/>
  <c r="E129" i="12"/>
  <c r="I130" i="12"/>
  <c r="N138" i="12"/>
  <c r="P30" i="14"/>
  <c r="Q67" i="14"/>
  <c r="P67" i="14"/>
  <c r="Q22" i="15"/>
  <c r="P22" i="15"/>
  <c r="P72" i="15"/>
  <c r="Q72" i="15"/>
  <c r="N102" i="15"/>
  <c r="Q75" i="15"/>
  <c r="D107" i="21" a="1"/>
  <c r="D107" i="21" s="1"/>
  <c r="D19" i="21"/>
  <c r="L108" i="9"/>
  <c r="K125" i="12"/>
  <c r="Q12" i="12"/>
  <c r="Q18" i="12"/>
  <c r="D27" i="21"/>
  <c r="L119" i="12"/>
  <c r="P41" i="12"/>
  <c r="K22" i="23"/>
  <c r="K23" i="22"/>
  <c r="Q48" i="14"/>
  <c r="P48" i="14"/>
  <c r="M92" i="14"/>
  <c r="M91" i="14"/>
  <c r="M94" i="14"/>
  <c r="Q52" i="14"/>
  <c r="Q40" i="15"/>
  <c r="P49" i="15"/>
  <c r="P86" i="15"/>
  <c r="Q86" i="15"/>
  <c r="F146" i="12"/>
  <c r="G23" i="22"/>
  <c r="G22" i="23"/>
  <c r="I148" i="12"/>
  <c r="E75" i="14"/>
  <c r="P10" i="14"/>
  <c r="H97" i="14"/>
  <c r="P69" i="14"/>
  <c r="Q33" i="15"/>
  <c r="P33" i="15"/>
  <c r="P59" i="15"/>
  <c r="Q59" i="15"/>
  <c r="Q65" i="15"/>
  <c r="P65" i="15"/>
  <c r="G129" i="12"/>
  <c r="P26" i="14"/>
  <c r="P42" i="14"/>
  <c r="H92" i="14"/>
  <c r="P19" i="15"/>
  <c r="N96" i="15"/>
  <c r="P27" i="15"/>
  <c r="P57" i="15"/>
  <c r="Q57" i="15"/>
  <c r="P79" i="15"/>
  <c r="D33" i="21"/>
  <c r="D28" i="21"/>
  <c r="L153" i="12"/>
  <c r="L121" i="12"/>
  <c r="J136" i="12"/>
  <c r="G140" i="12"/>
  <c r="H79" i="14"/>
  <c r="H82" i="14"/>
  <c r="H81" i="14"/>
  <c r="H80" i="14"/>
  <c r="H95" i="14"/>
  <c r="L94" i="15"/>
  <c r="Q25" i="15"/>
  <c r="Q51" i="15"/>
  <c r="P51" i="15"/>
  <c r="Q70" i="15"/>
  <c r="D154" i="21"/>
  <c r="L130" i="12"/>
  <c r="Q60" i="12"/>
  <c r="N140" i="12"/>
  <c r="P101" i="12"/>
  <c r="H83" i="14"/>
  <c r="H84" i="14"/>
  <c r="P59" i="14"/>
  <c r="Q59" i="14"/>
  <c r="M95" i="14"/>
  <c r="H86" i="14"/>
  <c r="N109" i="15"/>
  <c r="P83" i="15"/>
  <c r="Q83" i="15"/>
  <c r="F137" i="12"/>
  <c r="J143" i="12"/>
  <c r="Q13" i="14"/>
  <c r="F96" i="15"/>
  <c r="P77" i="15"/>
  <c r="Q77" i="15"/>
  <c r="H91" i="14"/>
  <c r="H94" i="14"/>
  <c r="P16" i="15"/>
  <c r="P44" i="15"/>
  <c r="Q44" i="15"/>
  <c r="H109" i="15"/>
  <c r="G53" i="18"/>
  <c r="H60" i="18"/>
  <c r="F147" i="12"/>
  <c r="P52" i="14"/>
  <c r="P14" i="15"/>
  <c r="Q14" i="15"/>
  <c r="Q23" i="15"/>
  <c r="P26" i="15"/>
  <c r="Q26" i="15"/>
  <c r="N97" i="15"/>
  <c r="P42" i="15"/>
  <c r="N100" i="15"/>
  <c r="P56" i="15"/>
  <c r="R16" i="19"/>
  <c r="X10" i="19"/>
  <c r="X61" i="19"/>
  <c r="R67" i="19"/>
  <c r="X98" i="19"/>
  <c r="R101" i="19"/>
  <c r="C154" i="21"/>
  <c r="D156" i="21"/>
  <c r="G131" i="12"/>
  <c r="G135" i="12"/>
  <c r="K137" i="12"/>
  <c r="G94" i="15"/>
  <c r="D50" i="21"/>
  <c r="Q17" i="15"/>
  <c r="Q32" i="15"/>
  <c r="P39" i="15"/>
  <c r="Q39" i="15"/>
  <c r="N98" i="15"/>
  <c r="X131" i="19"/>
  <c r="R136" i="19"/>
  <c r="D54" i="20"/>
  <c r="H56" i="18"/>
  <c r="P11" i="18"/>
  <c r="T32" i="19"/>
  <c r="M31" i="19"/>
  <c r="T82" i="19"/>
  <c r="M81" i="19"/>
  <c r="R118" i="19"/>
  <c r="P66" i="15"/>
  <c r="D32" i="21"/>
  <c r="L45" i="18"/>
  <c r="K21" i="22" s="1"/>
  <c r="D41" i="20"/>
  <c r="H58" i="18"/>
  <c r="P13" i="18"/>
  <c r="R31" i="19"/>
  <c r="H30" i="19"/>
  <c r="R81" i="19"/>
  <c r="H80" i="19"/>
  <c r="Q87" i="15"/>
  <c r="Q9" i="18"/>
  <c r="H48" i="18"/>
  <c r="P14" i="18"/>
  <c r="H47" i="18"/>
  <c r="T30" i="19"/>
  <c r="M29" i="19"/>
  <c r="T67" i="19"/>
  <c r="P9" i="18"/>
  <c r="H54" i="18"/>
  <c r="H46" i="18"/>
  <c r="X11" i="19"/>
  <c r="X15" i="19"/>
  <c r="V50" i="19"/>
  <c r="H61" i="18"/>
  <c r="U30" i="19"/>
  <c r="X46" i="19"/>
  <c r="T50" i="19"/>
  <c r="X147" i="19"/>
  <c r="J53" i="18"/>
  <c r="J45" i="18"/>
  <c r="H69" i="18"/>
  <c r="W30" i="19"/>
  <c r="R50" i="19"/>
  <c r="X44" i="19"/>
  <c r="M87" i="19"/>
  <c r="D109" i="21" a="1"/>
  <c r="D109" i="21" s="1"/>
  <c r="H37" i="19"/>
  <c r="X49" i="19"/>
  <c r="H79" i="19"/>
  <c r="X115" i="19"/>
  <c r="K53" i="18"/>
  <c r="H63" i="18"/>
  <c r="X12" i="19"/>
  <c r="X14" i="19"/>
  <c r="X63" i="19"/>
  <c r="X65" i="19"/>
  <c r="S83" i="19"/>
  <c r="X130" i="19"/>
  <c r="R153" i="19"/>
  <c r="H57" i="18"/>
  <c r="P20" i="18"/>
  <c r="H65" i="18"/>
  <c r="F53" i="18"/>
  <c r="H55" i="18"/>
  <c r="H82" i="19"/>
  <c r="M86" i="19"/>
  <c r="V118" i="19"/>
  <c r="H51" i="18"/>
  <c r="H67" i="18"/>
  <c r="H27" i="19"/>
  <c r="W67" i="19"/>
  <c r="V79" i="19"/>
  <c r="T101" i="19"/>
  <c r="W118" i="19"/>
  <c r="H66" i="18"/>
  <c r="F81" i="18"/>
  <c r="H33" i="19"/>
  <c r="H38" i="19"/>
  <c r="M38" i="19" s="1"/>
  <c r="X62" i="19"/>
  <c r="W79" i="19"/>
  <c r="V30" i="19"/>
  <c r="V32" i="19"/>
  <c r="S67" i="19"/>
  <c r="S118" i="19"/>
  <c r="S153" i="19"/>
  <c r="H26" i="19"/>
  <c r="H35" i="19"/>
  <c r="S50" i="19"/>
  <c r="U82" i="19"/>
  <c r="H49" i="18"/>
  <c r="H62" i="18"/>
  <c r="H70" i="18"/>
  <c r="S16" i="19"/>
  <c r="X64" i="19"/>
  <c r="S101" i="19"/>
  <c r="S136" i="19"/>
  <c r="R27" i="19"/>
  <c r="H77" i="19"/>
  <c r="W80" i="19"/>
  <c r="O16" i="5" l="1"/>
  <c r="D11" i="21"/>
  <c r="T79" i="19"/>
  <c r="D30" i="3"/>
  <c r="M98" i="14"/>
  <c r="Q62" i="14"/>
  <c r="F68" i="3"/>
  <c r="O13" i="6"/>
  <c r="D59" i="3"/>
  <c r="S29" i="19"/>
  <c r="W29" i="19"/>
  <c r="U29" i="19"/>
  <c r="P14" i="3"/>
  <c r="X31" i="19"/>
  <c r="R80" i="19"/>
  <c r="X32" i="19"/>
  <c r="M85" i="19"/>
  <c r="X83" i="19"/>
  <c r="X28" i="19"/>
  <c r="W33" i="19"/>
  <c r="X82" i="19"/>
  <c r="O29" i="5"/>
  <c r="J40" i="6"/>
  <c r="K41" i="5"/>
  <c r="K14" i="23" s="1"/>
  <c r="P14" i="6"/>
  <c r="K48" i="5"/>
  <c r="K18" i="5"/>
  <c r="K42" i="5" s="1"/>
  <c r="K15" i="23" s="1"/>
  <c r="F82" i="4"/>
  <c r="P18" i="6"/>
  <c r="Q9" i="10"/>
  <c r="M54" i="18"/>
  <c r="J103" i="9"/>
  <c r="F103" i="9"/>
  <c r="E15" i="22" s="1"/>
  <c r="D12" i="5"/>
  <c r="D41" i="5" s="1"/>
  <c r="D14" i="23" s="1"/>
  <c r="F24" i="5"/>
  <c r="F43" i="5" s="1"/>
  <c r="G16" i="23" s="1"/>
  <c r="X30" i="19"/>
  <c r="X81" i="19"/>
  <c r="V80" i="19"/>
  <c r="V84" i="19"/>
  <c r="U33" i="19"/>
  <c r="G35" i="6"/>
  <c r="F22" i="3"/>
  <c r="F49" i="3" s="1"/>
  <c r="F23" i="3"/>
  <c r="F31" i="6" s="1"/>
  <c r="D13" i="21"/>
  <c r="K51" i="5"/>
  <c r="E40" i="6"/>
  <c r="P13" i="6"/>
  <c r="G55" i="5"/>
  <c r="L22" i="6"/>
  <c r="P37" i="11"/>
  <c r="M70" i="18"/>
  <c r="Q14" i="11"/>
  <c r="M81" i="18"/>
  <c r="H81" i="18"/>
  <c r="N51" i="11"/>
  <c r="L41" i="6"/>
  <c r="L35" i="6"/>
  <c r="O19" i="6"/>
  <c r="F32" i="6"/>
  <c r="G53" i="5"/>
  <c r="Q46" i="8"/>
  <c r="E84" i="4"/>
  <c r="D37" i="3"/>
  <c r="G37" i="3"/>
  <c r="L130" i="9"/>
  <c r="L84" i="4"/>
  <c r="K103" i="9"/>
  <c r="J15" i="22" s="1"/>
  <c r="K56" i="5"/>
  <c r="N127" i="9"/>
  <c r="I37" i="5"/>
  <c r="I45" i="5" s="1"/>
  <c r="H123" i="9"/>
  <c r="N123" i="9"/>
  <c r="P64" i="9"/>
  <c r="J80" i="4"/>
  <c r="L103" i="9"/>
  <c r="K15" i="22" s="1"/>
  <c r="F18" i="5"/>
  <c r="F42" i="5" s="1"/>
  <c r="G15" i="23" s="1"/>
  <c r="F48" i="5"/>
  <c r="N113" i="9"/>
  <c r="P33" i="9"/>
  <c r="K74" i="4"/>
  <c r="J25" i="3"/>
  <c r="I12" i="5"/>
  <c r="I41" i="5" s="1"/>
  <c r="E25" i="3"/>
  <c r="E9" i="5"/>
  <c r="E47" i="5" s="1"/>
  <c r="F136" i="9"/>
  <c r="F74" i="4"/>
  <c r="N123" i="7"/>
  <c r="N141" i="7"/>
  <c r="M12" i="3"/>
  <c r="M45" i="11"/>
  <c r="L20" i="22" s="1"/>
  <c r="G36" i="6"/>
  <c r="O14" i="6"/>
  <c r="N45" i="10"/>
  <c r="K11" i="6"/>
  <c r="K23" i="6" s="1"/>
  <c r="K22" i="3"/>
  <c r="K49" i="3" s="1"/>
  <c r="K23" i="3"/>
  <c r="D8" i="21" s="1"/>
  <c r="Q9" i="8"/>
  <c r="M86" i="8"/>
  <c r="K41" i="3"/>
  <c r="K30" i="3"/>
  <c r="L112" i="15" s="1"/>
  <c r="K58" i="3"/>
  <c r="F41" i="3"/>
  <c r="F30" i="3"/>
  <c r="G112" i="15" s="1"/>
  <c r="F58" i="3"/>
  <c r="K52" i="4"/>
  <c r="K82" i="4"/>
  <c r="I48" i="4"/>
  <c r="I52" i="4"/>
  <c r="I49" i="4"/>
  <c r="P9" i="4"/>
  <c r="H55" i="4"/>
  <c r="M62" i="4"/>
  <c r="Q10" i="4"/>
  <c r="P10" i="5"/>
  <c r="G37" i="6"/>
  <c r="L22" i="5"/>
  <c r="L55" i="5" s="1"/>
  <c r="L19" i="6"/>
  <c r="Q25" i="18"/>
  <c r="M50" i="18"/>
  <c r="M49" i="18"/>
  <c r="M46" i="18"/>
  <c r="P23" i="12"/>
  <c r="K24" i="22"/>
  <c r="H145" i="12"/>
  <c r="F125" i="12"/>
  <c r="E11" i="5"/>
  <c r="Q34" i="12"/>
  <c r="M130" i="12"/>
  <c r="M48" i="11"/>
  <c r="N67" i="18"/>
  <c r="M21" i="6"/>
  <c r="N49" i="11"/>
  <c r="M49" i="11"/>
  <c r="N45" i="11"/>
  <c r="M15" i="6"/>
  <c r="M50" i="11"/>
  <c r="L21" i="6"/>
  <c r="P21" i="6" s="1"/>
  <c r="M47" i="11"/>
  <c r="N47" i="11"/>
  <c r="M62" i="18"/>
  <c r="Q25" i="11"/>
  <c r="N61" i="18"/>
  <c r="N57" i="18"/>
  <c r="N46" i="10"/>
  <c r="M64" i="18"/>
  <c r="N60" i="18"/>
  <c r="N48" i="10"/>
  <c r="N62" i="18"/>
  <c r="H45" i="10"/>
  <c r="H19" i="22" s="1"/>
  <c r="P8" i="10"/>
  <c r="N19" i="22" s="1"/>
  <c r="N47" i="10"/>
  <c r="N69" i="18"/>
  <c r="M66" i="18"/>
  <c r="Q21" i="10"/>
  <c r="M69" i="18"/>
  <c r="M68" i="18"/>
  <c r="U84" i="19"/>
  <c r="M65" i="4"/>
  <c r="H123" i="7"/>
  <c r="G12" i="3"/>
  <c r="O12" i="3" s="1"/>
  <c r="P62" i="7"/>
  <c r="H141" i="7"/>
  <c r="E118" i="7"/>
  <c r="D9" i="6"/>
  <c r="D38" i="6" s="1"/>
  <c r="D8" i="3"/>
  <c r="J84" i="8"/>
  <c r="I10" i="6"/>
  <c r="J66" i="4"/>
  <c r="M67" i="4"/>
  <c r="N147" i="12"/>
  <c r="Q24" i="4"/>
  <c r="H130" i="9"/>
  <c r="P63" i="9"/>
  <c r="F149" i="12"/>
  <c r="E30" i="5"/>
  <c r="M63" i="18"/>
  <c r="Q18" i="18"/>
  <c r="M109" i="15"/>
  <c r="Q16" i="15"/>
  <c r="J123" i="12"/>
  <c r="J122" i="12"/>
  <c r="I23" i="5"/>
  <c r="M127" i="12"/>
  <c r="Q17" i="12"/>
  <c r="F84" i="8"/>
  <c r="E10" i="6"/>
  <c r="E13" i="3"/>
  <c r="G24" i="22"/>
  <c r="G23" i="23"/>
  <c r="J130" i="9"/>
  <c r="J84" i="4"/>
  <c r="I37" i="3"/>
  <c r="D10" i="21"/>
  <c r="K51" i="3"/>
  <c r="K44" i="3"/>
  <c r="K55" i="3" s="1"/>
  <c r="K39" i="3"/>
  <c r="K67" i="3"/>
  <c r="M85" i="4"/>
  <c r="Q37" i="4"/>
  <c r="L49" i="4"/>
  <c r="L48" i="4"/>
  <c r="L91" i="4"/>
  <c r="L79" i="4"/>
  <c r="V33" i="19"/>
  <c r="G88" i="15"/>
  <c r="G111" i="15"/>
  <c r="G92" i="15"/>
  <c r="N134" i="12"/>
  <c r="P38" i="12"/>
  <c r="H129" i="12"/>
  <c r="P24" i="12"/>
  <c r="N133" i="12"/>
  <c r="P37" i="12"/>
  <c r="I82" i="4"/>
  <c r="I86" i="4"/>
  <c r="P41" i="15"/>
  <c r="H98" i="15"/>
  <c r="M138" i="12"/>
  <c r="Q50" i="12"/>
  <c r="H103" i="15"/>
  <c r="P78" i="15"/>
  <c r="P36" i="12"/>
  <c r="N132" i="12"/>
  <c r="Q39" i="12"/>
  <c r="P8" i="11"/>
  <c r="N20" i="22" s="1"/>
  <c r="H45" i="11"/>
  <c r="H20" i="22" s="1"/>
  <c r="Q69" i="12"/>
  <c r="AD33" i="2"/>
  <c r="H126" i="12"/>
  <c r="P10" i="12"/>
  <c r="Q61" i="9"/>
  <c r="M128" i="9"/>
  <c r="H59" i="3"/>
  <c r="H42" i="3"/>
  <c r="M57" i="4"/>
  <c r="T27" i="19"/>
  <c r="M26" i="19"/>
  <c r="T28" i="19"/>
  <c r="M27" i="19"/>
  <c r="M37" i="19"/>
  <c r="V29" i="19"/>
  <c r="D51" i="20"/>
  <c r="D48" i="20" s="1"/>
  <c r="X79" i="19"/>
  <c r="Q56" i="15"/>
  <c r="F88" i="15"/>
  <c r="F111" i="15"/>
  <c r="F92" i="15"/>
  <c r="H140" i="12"/>
  <c r="P52" i="12"/>
  <c r="H95" i="15"/>
  <c r="P18" i="15"/>
  <c r="S84" i="19"/>
  <c r="M93" i="14"/>
  <c r="I125" i="12"/>
  <c r="H11" i="5"/>
  <c r="I130" i="9"/>
  <c r="H37" i="3"/>
  <c r="I84" i="4"/>
  <c r="M87" i="14"/>
  <c r="M90" i="14"/>
  <c r="Q40" i="14"/>
  <c r="M88" i="14"/>
  <c r="M89" i="14"/>
  <c r="H142" i="12"/>
  <c r="P54" i="12"/>
  <c r="Q86" i="12"/>
  <c r="L36" i="5"/>
  <c r="P30" i="12"/>
  <c r="H135" i="12"/>
  <c r="P50" i="9"/>
  <c r="H122" i="9"/>
  <c r="K108" i="9"/>
  <c r="J21" i="5"/>
  <c r="J49" i="5" s="1"/>
  <c r="K107" i="9"/>
  <c r="J36" i="3"/>
  <c r="K123" i="12"/>
  <c r="K122" i="12"/>
  <c r="J23" i="5"/>
  <c r="H139" i="9"/>
  <c r="P66" i="9"/>
  <c r="Q18" i="9"/>
  <c r="H133" i="9"/>
  <c r="P81" i="9"/>
  <c r="N133" i="9"/>
  <c r="M46" i="11"/>
  <c r="Q10" i="11"/>
  <c r="P38" i="9"/>
  <c r="N118" i="9"/>
  <c r="M64" i="4"/>
  <c r="Q12" i="4"/>
  <c r="Q15" i="9"/>
  <c r="L27" i="3"/>
  <c r="P27" i="3" s="1"/>
  <c r="I58" i="3"/>
  <c r="I30" i="3"/>
  <c r="I41" i="3"/>
  <c r="I22" i="3"/>
  <c r="I49" i="3" s="1"/>
  <c r="I31" i="3"/>
  <c r="P40" i="9"/>
  <c r="H121" i="9"/>
  <c r="G35" i="3"/>
  <c r="O35" i="3" s="1"/>
  <c r="J52" i="4"/>
  <c r="J49" i="4"/>
  <c r="J48" i="4"/>
  <c r="N56" i="4"/>
  <c r="Q21" i="4"/>
  <c r="M73" i="4"/>
  <c r="M76" i="4"/>
  <c r="N76" i="4"/>
  <c r="F49" i="4"/>
  <c r="I53" i="4"/>
  <c r="N131" i="12"/>
  <c r="P35" i="12"/>
  <c r="L120" i="9"/>
  <c r="L105" i="9"/>
  <c r="K34" i="3"/>
  <c r="K60" i="3" s="1"/>
  <c r="F23" i="6"/>
  <c r="F30" i="6"/>
  <c r="Q12" i="18"/>
  <c r="M57" i="18"/>
  <c r="Q10" i="15"/>
  <c r="G146" i="12"/>
  <c r="D30" i="21"/>
  <c r="D31" i="20"/>
  <c r="Q40" i="12"/>
  <c r="M137" i="12"/>
  <c r="D27" i="20"/>
  <c r="M131" i="9"/>
  <c r="Q71" i="9"/>
  <c r="L38" i="3"/>
  <c r="P38" i="3" s="1"/>
  <c r="F66" i="4"/>
  <c r="E105" i="9"/>
  <c r="D15" i="5"/>
  <c r="D48" i="5" s="1"/>
  <c r="E106" i="9"/>
  <c r="D33" i="3"/>
  <c r="Q39" i="9"/>
  <c r="H81" i="4"/>
  <c r="P39" i="4"/>
  <c r="C8" i="21"/>
  <c r="Q10" i="18"/>
  <c r="M55" i="18"/>
  <c r="H45" i="18"/>
  <c r="H21" i="22" s="1"/>
  <c r="H53" i="18"/>
  <c r="P8" i="18"/>
  <c r="N21" i="22" s="1"/>
  <c r="G22" i="6"/>
  <c r="M45" i="18"/>
  <c r="L21" i="22" s="1"/>
  <c r="Q8" i="18"/>
  <c r="O21" i="22" s="1"/>
  <c r="P55" i="15"/>
  <c r="H100" i="15"/>
  <c r="N94" i="15"/>
  <c r="M96" i="14"/>
  <c r="L149" i="12"/>
  <c r="K30" i="5"/>
  <c r="H130" i="12"/>
  <c r="P25" i="12"/>
  <c r="Q62" i="12"/>
  <c r="M145" i="12"/>
  <c r="F28" i="5"/>
  <c r="J108" i="9"/>
  <c r="I21" i="5"/>
  <c r="I49" i="5" s="1"/>
  <c r="J107" i="9"/>
  <c r="I36" i="3"/>
  <c r="Q67" i="12"/>
  <c r="J105" i="9"/>
  <c r="J106" i="9"/>
  <c r="I33" i="3"/>
  <c r="I60" i="3" s="1"/>
  <c r="I15" i="5"/>
  <c r="I48" i="5" s="1"/>
  <c r="H124" i="9"/>
  <c r="P52" i="9"/>
  <c r="Q37" i="9"/>
  <c r="M69" i="4"/>
  <c r="Q17" i="4"/>
  <c r="Q36" i="4"/>
  <c r="H59" i="4"/>
  <c r="P35" i="4"/>
  <c r="Q22" i="18"/>
  <c r="M67" i="18"/>
  <c r="M47" i="18"/>
  <c r="Q14" i="18"/>
  <c r="M59" i="18"/>
  <c r="M48" i="18"/>
  <c r="L16" i="5"/>
  <c r="L16" i="6"/>
  <c r="T31" i="19"/>
  <c r="M30" i="19"/>
  <c r="J88" i="15"/>
  <c r="J92" i="15"/>
  <c r="J111" i="15"/>
  <c r="Q65" i="12"/>
  <c r="M79" i="14"/>
  <c r="M82" i="14"/>
  <c r="M80" i="14"/>
  <c r="Q18" i="14"/>
  <c r="M81" i="14"/>
  <c r="AD34" i="2"/>
  <c r="N103" i="15"/>
  <c r="N95" i="15"/>
  <c r="N99" i="15"/>
  <c r="H137" i="12"/>
  <c r="P40" i="12"/>
  <c r="K119" i="12"/>
  <c r="J24" i="6"/>
  <c r="P34" i="9"/>
  <c r="P55" i="12"/>
  <c r="H148" i="12"/>
  <c r="H143" i="12"/>
  <c r="G149" i="12"/>
  <c r="F30" i="5"/>
  <c r="N121" i="9"/>
  <c r="M35" i="3"/>
  <c r="Q33" i="9"/>
  <c r="J120" i="12"/>
  <c r="J121" i="12"/>
  <c r="I17" i="5"/>
  <c r="M50" i="10"/>
  <c r="Q25" i="10"/>
  <c r="L20" i="6"/>
  <c r="M49" i="10"/>
  <c r="Q88" i="9"/>
  <c r="H144" i="12"/>
  <c r="P61" i="12"/>
  <c r="C27" i="21"/>
  <c r="G119" i="12"/>
  <c r="F24" i="6"/>
  <c r="E140" i="9"/>
  <c r="E141" i="9"/>
  <c r="D34" i="5"/>
  <c r="N46" i="11"/>
  <c r="I25" i="22"/>
  <c r="I24" i="23"/>
  <c r="H10" i="6"/>
  <c r="I84" i="8"/>
  <c r="H13" i="3"/>
  <c r="I66" i="4"/>
  <c r="J51" i="5"/>
  <c r="Q70" i="9"/>
  <c r="P8" i="8"/>
  <c r="E18" i="5"/>
  <c r="E42" i="5" s="1"/>
  <c r="E15" i="23" s="1"/>
  <c r="E51" i="5"/>
  <c r="P24" i="4"/>
  <c r="H57" i="4"/>
  <c r="E123" i="12"/>
  <c r="E122" i="12"/>
  <c r="D23" i="5"/>
  <c r="Q41" i="9"/>
  <c r="N124" i="9"/>
  <c r="Q13" i="4"/>
  <c r="I103" i="9"/>
  <c r="I15" i="22" s="1"/>
  <c r="I23" i="3"/>
  <c r="I50" i="3" s="1"/>
  <c r="P22" i="4"/>
  <c r="H47" i="4"/>
  <c r="H94" i="15"/>
  <c r="P9" i="15"/>
  <c r="N126" i="9"/>
  <c r="P67" i="9"/>
  <c r="M122" i="9"/>
  <c r="Q50" i="9"/>
  <c r="M78" i="4"/>
  <c r="Q28" i="4"/>
  <c r="Q68" i="9"/>
  <c r="T81" i="19"/>
  <c r="M80" i="19"/>
  <c r="L111" i="15"/>
  <c r="L92" i="15"/>
  <c r="L88" i="15"/>
  <c r="Q79" i="15"/>
  <c r="P69" i="15"/>
  <c r="H102" i="15"/>
  <c r="N137" i="12"/>
  <c r="E107" i="9"/>
  <c r="D21" i="5"/>
  <c r="D49" i="5" s="1"/>
  <c r="E108" i="9"/>
  <c r="E83" i="4"/>
  <c r="D36" i="3"/>
  <c r="F144" i="9"/>
  <c r="E28" i="5"/>
  <c r="E56" i="5" s="1"/>
  <c r="R29" i="19"/>
  <c r="M33" i="19"/>
  <c r="K106" i="9"/>
  <c r="K105" i="9"/>
  <c r="J33" i="3"/>
  <c r="J15" i="5"/>
  <c r="J48" i="5" s="1"/>
  <c r="K80" i="4"/>
  <c r="K25" i="22"/>
  <c r="K24" i="23"/>
  <c r="H110" i="9"/>
  <c r="P10" i="9"/>
  <c r="G26" i="3"/>
  <c r="O26" i="3" s="1"/>
  <c r="N50" i="10"/>
  <c r="N49" i="10"/>
  <c r="N51" i="10"/>
  <c r="M20" i="6"/>
  <c r="H134" i="9"/>
  <c r="P85" i="9"/>
  <c r="N134" i="9"/>
  <c r="Q66" i="12"/>
  <c r="H37" i="5"/>
  <c r="H45" i="5" s="1"/>
  <c r="I18" i="23" s="1"/>
  <c r="H52" i="5"/>
  <c r="F119" i="12"/>
  <c r="E24" i="6"/>
  <c r="N85" i="4"/>
  <c r="G89" i="4"/>
  <c r="G47" i="4"/>
  <c r="N50" i="18"/>
  <c r="N70" i="18"/>
  <c r="N49" i="18"/>
  <c r="M22" i="5"/>
  <c r="M55" i="5" s="1"/>
  <c r="M19" i="6"/>
  <c r="Q13" i="18"/>
  <c r="M58" i="18"/>
  <c r="H147" i="12"/>
  <c r="P71" i="12"/>
  <c r="Q42" i="15"/>
  <c r="M60" i="18"/>
  <c r="Q15" i="18"/>
  <c r="M83" i="14"/>
  <c r="M86" i="14"/>
  <c r="M85" i="14"/>
  <c r="Q28" i="14"/>
  <c r="M84" i="14"/>
  <c r="Q49" i="15"/>
  <c r="K21" i="23"/>
  <c r="K22" i="22"/>
  <c r="I121" i="12"/>
  <c r="I120" i="12"/>
  <c r="H17" i="5"/>
  <c r="C18" i="21"/>
  <c r="G103" i="9"/>
  <c r="G15" i="22" s="1"/>
  <c r="E92" i="15"/>
  <c r="E112" i="15"/>
  <c r="E111" i="15"/>
  <c r="E88" i="15"/>
  <c r="N68" i="18"/>
  <c r="N48" i="11"/>
  <c r="I111" i="15"/>
  <c r="I88" i="15"/>
  <c r="I92" i="15"/>
  <c r="N141" i="12"/>
  <c r="G136" i="12"/>
  <c r="M89" i="8"/>
  <c r="Q24" i="8"/>
  <c r="L19" i="3"/>
  <c r="P19" i="3" s="1"/>
  <c r="N41" i="22"/>
  <c r="K84" i="4"/>
  <c r="K130" i="9"/>
  <c r="J37" i="3"/>
  <c r="N101" i="15"/>
  <c r="H129" i="9"/>
  <c r="P62" i="9"/>
  <c r="P28" i="9"/>
  <c r="H117" i="9"/>
  <c r="J12" i="5"/>
  <c r="J41" i="5" s="1"/>
  <c r="J14" i="23" s="1"/>
  <c r="C10" i="21"/>
  <c r="F67" i="3"/>
  <c r="F51" i="3"/>
  <c r="F44" i="3"/>
  <c r="F55" i="3" s="1"/>
  <c r="F39" i="3"/>
  <c r="G143" i="9" s="1"/>
  <c r="Q51" i="9"/>
  <c r="M123" i="9"/>
  <c r="J37" i="5"/>
  <c r="J45" i="5" s="1"/>
  <c r="J18" i="23" s="1"/>
  <c r="M72" i="4"/>
  <c r="Q20" i="4"/>
  <c r="E59" i="5"/>
  <c r="E45" i="5"/>
  <c r="E18" i="23" s="1"/>
  <c r="N116" i="9"/>
  <c r="P36" i="9"/>
  <c r="O27" i="5"/>
  <c r="P27" i="5"/>
  <c r="Q19" i="4"/>
  <c r="M71" i="4"/>
  <c r="F79" i="4"/>
  <c r="G49" i="4"/>
  <c r="G48" i="4"/>
  <c r="G91" i="4"/>
  <c r="G52" i="4"/>
  <c r="M48" i="10"/>
  <c r="M47" i="10"/>
  <c r="M51" i="10"/>
  <c r="Q14" i="10"/>
  <c r="L17" i="6"/>
  <c r="P17" i="6" s="1"/>
  <c r="C30" i="21"/>
  <c r="J31" i="6"/>
  <c r="J23" i="6"/>
  <c r="J30" i="6"/>
  <c r="N110" i="9"/>
  <c r="M26" i="3"/>
  <c r="Q33" i="12"/>
  <c r="Q64" i="15"/>
  <c r="N75" i="4"/>
  <c r="M35" i="19"/>
  <c r="T29" i="19"/>
  <c r="M79" i="19"/>
  <c r="T80" i="19"/>
  <c r="H97" i="15"/>
  <c r="P31" i="15"/>
  <c r="H96" i="15"/>
  <c r="P24" i="15"/>
  <c r="E121" i="12"/>
  <c r="E120" i="12"/>
  <c r="D17" i="5"/>
  <c r="Q65" i="9"/>
  <c r="N131" i="9"/>
  <c r="M38" i="3"/>
  <c r="Q11" i="12"/>
  <c r="M77" i="19"/>
  <c r="T78" i="19"/>
  <c r="M82" i="19"/>
  <c r="T83" i="19"/>
  <c r="M51" i="18"/>
  <c r="Q37" i="18"/>
  <c r="L29" i="5"/>
  <c r="K111" i="15"/>
  <c r="K92" i="15"/>
  <c r="K88" i="15"/>
  <c r="Q19" i="15"/>
  <c r="P64" i="12"/>
  <c r="H99" i="15"/>
  <c r="P48" i="15"/>
  <c r="J22" i="23"/>
  <c r="J23" i="22"/>
  <c r="Q68" i="12"/>
  <c r="D34" i="20"/>
  <c r="Q71" i="12"/>
  <c r="M147" i="12"/>
  <c r="M46" i="10"/>
  <c r="Q10" i="10"/>
  <c r="G39" i="6"/>
  <c r="N66" i="4"/>
  <c r="N86" i="8"/>
  <c r="M14" i="3"/>
  <c r="L89" i="4"/>
  <c r="L47" i="4"/>
  <c r="H112" i="9"/>
  <c r="P23" i="9"/>
  <c r="G122" i="12"/>
  <c r="X27" i="19"/>
  <c r="R33" i="19"/>
  <c r="R84" i="19"/>
  <c r="N51" i="18"/>
  <c r="M29" i="5"/>
  <c r="M57" i="5" s="1"/>
  <c r="Q20" i="18"/>
  <c r="M65" i="18"/>
  <c r="N65" i="18"/>
  <c r="N46" i="18"/>
  <c r="N54" i="18"/>
  <c r="M10" i="5"/>
  <c r="M53" i="5" s="1"/>
  <c r="M13" i="6"/>
  <c r="N59" i="18"/>
  <c r="N48" i="18"/>
  <c r="N47" i="18"/>
  <c r="M16" i="6"/>
  <c r="M16" i="5"/>
  <c r="M54" i="5" s="1"/>
  <c r="N58" i="18"/>
  <c r="M56" i="18"/>
  <c r="Q11" i="18"/>
  <c r="M61" i="18"/>
  <c r="N143" i="12"/>
  <c r="N148" i="12"/>
  <c r="L146" i="12"/>
  <c r="H127" i="12"/>
  <c r="P17" i="12"/>
  <c r="G105" i="9"/>
  <c r="G120" i="9"/>
  <c r="F34" i="3"/>
  <c r="F60" i="3" s="1"/>
  <c r="F122" i="12"/>
  <c r="F123" i="12"/>
  <c r="E23" i="5"/>
  <c r="P35" i="9"/>
  <c r="N115" i="9"/>
  <c r="Q11" i="9"/>
  <c r="F84" i="4"/>
  <c r="F130" i="9"/>
  <c r="E37" i="3"/>
  <c r="I105" i="9"/>
  <c r="I106" i="9"/>
  <c r="H15" i="5"/>
  <c r="H48" i="5" s="1"/>
  <c r="H33" i="3"/>
  <c r="H60" i="3" s="1"/>
  <c r="C69" i="21"/>
  <c r="F41" i="5"/>
  <c r="G14" i="23" s="1"/>
  <c r="H101" i="15"/>
  <c r="P62" i="15"/>
  <c r="J23" i="23"/>
  <c r="J24" i="22"/>
  <c r="F107" i="9"/>
  <c r="E21" i="5"/>
  <c r="E49" i="5" s="1"/>
  <c r="F108" i="9"/>
  <c r="E36" i="3"/>
  <c r="AD28" i="2"/>
  <c r="E24" i="22"/>
  <c r="E23" i="23"/>
  <c r="I107" i="9"/>
  <c r="I108" i="9"/>
  <c r="H21" i="5"/>
  <c r="H49" i="5" s="1"/>
  <c r="H36" i="3"/>
  <c r="N67" i="4"/>
  <c r="F140" i="9"/>
  <c r="H127" i="9"/>
  <c r="H132" i="9"/>
  <c r="P55" i="9"/>
  <c r="Q18" i="4"/>
  <c r="M70" i="4"/>
  <c r="E52" i="4"/>
  <c r="E49" i="4"/>
  <c r="E48" i="4"/>
  <c r="M56" i="4"/>
  <c r="E80" i="4"/>
  <c r="K50" i="3" l="1"/>
  <c r="F64" i="3"/>
  <c r="D11" i="6"/>
  <c r="M51" i="11"/>
  <c r="Q37" i="11"/>
  <c r="I61" i="3"/>
  <c r="L144" i="9"/>
  <c r="J53" i="4"/>
  <c r="I51" i="4"/>
  <c r="J79" i="4"/>
  <c r="G79" i="4"/>
  <c r="O37" i="3"/>
  <c r="F65" i="3"/>
  <c r="F50" i="3"/>
  <c r="C7" i="21"/>
  <c r="K64" i="3"/>
  <c r="K31" i="6"/>
  <c r="N81" i="18"/>
  <c r="D7" i="21"/>
  <c r="K65" i="3"/>
  <c r="F52" i="3"/>
  <c r="K30" i="6"/>
  <c r="L51" i="4"/>
  <c r="M53" i="18"/>
  <c r="Q8" i="11"/>
  <c r="O20" i="22" s="1"/>
  <c r="P22" i="5"/>
  <c r="O17" i="23" s="1"/>
  <c r="E61" i="3"/>
  <c r="H84" i="4"/>
  <c r="H61" i="3"/>
  <c r="J30" i="3"/>
  <c r="J42" i="3"/>
  <c r="J31" i="3"/>
  <c r="J39" i="3" s="1"/>
  <c r="J59" i="3"/>
  <c r="E42" i="3"/>
  <c r="E59" i="3"/>
  <c r="N61" i="4"/>
  <c r="N118" i="7"/>
  <c r="M8" i="3"/>
  <c r="M57" i="3" s="1"/>
  <c r="M9" i="6"/>
  <c r="M38" i="6" s="1"/>
  <c r="K52" i="3"/>
  <c r="K51" i="4"/>
  <c r="K53" i="4"/>
  <c r="K86" i="4"/>
  <c r="J51" i="4"/>
  <c r="E79" i="4"/>
  <c r="E51" i="4"/>
  <c r="H48" i="4"/>
  <c r="N47" i="4"/>
  <c r="P40" i="4"/>
  <c r="P30" i="4"/>
  <c r="N55" i="4"/>
  <c r="N48" i="4"/>
  <c r="P19" i="6"/>
  <c r="L43" i="6"/>
  <c r="Q25" i="12"/>
  <c r="E22" i="23"/>
  <c r="E23" i="22"/>
  <c r="E12" i="5"/>
  <c r="E41" i="5" s="1"/>
  <c r="E14" i="23" s="1"/>
  <c r="E50" i="5"/>
  <c r="AD31" i="2"/>
  <c r="AD27" i="2"/>
  <c r="G9" i="6"/>
  <c r="G8" i="3"/>
  <c r="H118" i="7"/>
  <c r="P8" i="7"/>
  <c r="H61" i="4"/>
  <c r="D31" i="3"/>
  <c r="D39" i="3" s="1"/>
  <c r="D53" i="3" s="1"/>
  <c r="D22" i="3"/>
  <c r="D49" i="3" s="1"/>
  <c r="D23" i="3"/>
  <c r="D57" i="3"/>
  <c r="M141" i="7"/>
  <c r="L12" i="3"/>
  <c r="P12" i="3" s="1"/>
  <c r="M123" i="7"/>
  <c r="Q62" i="7"/>
  <c r="I39" i="6"/>
  <c r="I11" i="6"/>
  <c r="I31" i="6" s="1"/>
  <c r="D30" i="6"/>
  <c r="D23" i="6"/>
  <c r="D33" i="6" s="1"/>
  <c r="M136" i="12"/>
  <c r="Q31" i="12"/>
  <c r="P51" i="12"/>
  <c r="H139" i="12"/>
  <c r="I149" i="12"/>
  <c r="H30" i="5"/>
  <c r="Q78" i="15"/>
  <c r="M103" i="15"/>
  <c r="I51" i="5"/>
  <c r="I18" i="5"/>
  <c r="I42" i="5" s="1"/>
  <c r="J22" i="22"/>
  <c r="J21" i="23"/>
  <c r="P38" i="4"/>
  <c r="H50" i="4"/>
  <c r="Q55" i="15"/>
  <c r="M100" i="15"/>
  <c r="M144" i="12"/>
  <c r="Q61" i="12"/>
  <c r="G35" i="22"/>
  <c r="G34" i="23"/>
  <c r="K53" i="3"/>
  <c r="K54" i="3"/>
  <c r="E39" i="6"/>
  <c r="E11" i="6"/>
  <c r="L57" i="5"/>
  <c r="P29" i="5"/>
  <c r="I35" i="22"/>
  <c r="I34" i="23"/>
  <c r="D35" i="22"/>
  <c r="D34" i="23"/>
  <c r="I24" i="22"/>
  <c r="I23" i="23"/>
  <c r="M43" i="6"/>
  <c r="M37" i="6"/>
  <c r="D61" i="3"/>
  <c r="D25" i="22"/>
  <c r="D24" i="23"/>
  <c r="N111" i="9"/>
  <c r="M29" i="3"/>
  <c r="N78" i="4"/>
  <c r="J119" i="12"/>
  <c r="I24" i="6"/>
  <c r="N59" i="4"/>
  <c r="N50" i="4"/>
  <c r="M81" i="4"/>
  <c r="Q39" i="4"/>
  <c r="D60" i="3"/>
  <c r="Q9" i="15"/>
  <c r="M94" i="15"/>
  <c r="Q38" i="9"/>
  <c r="Q66" i="9"/>
  <c r="J61" i="3"/>
  <c r="H50" i="5"/>
  <c r="H12" i="5"/>
  <c r="H41" i="5" s="1"/>
  <c r="I14" i="23" s="1"/>
  <c r="H86" i="4"/>
  <c r="P42" i="4"/>
  <c r="L143" i="9"/>
  <c r="N129" i="12"/>
  <c r="L86" i="4"/>
  <c r="L82" i="4"/>
  <c r="E82" i="4"/>
  <c r="E86" i="4"/>
  <c r="I144" i="9"/>
  <c r="H28" i="5"/>
  <c r="H56" i="5" s="1"/>
  <c r="I79" i="4"/>
  <c r="N45" i="18"/>
  <c r="N53" i="18"/>
  <c r="M22" i="6"/>
  <c r="Q64" i="12"/>
  <c r="F53" i="3"/>
  <c r="F54" i="3"/>
  <c r="M96" i="15"/>
  <c r="Q24" i="15"/>
  <c r="E44" i="6"/>
  <c r="M141" i="12"/>
  <c r="Q53" i="12"/>
  <c r="K33" i="6"/>
  <c r="K25" i="6"/>
  <c r="K29" i="6" s="1"/>
  <c r="P54" i="9"/>
  <c r="H126" i="9"/>
  <c r="D59" i="5"/>
  <c r="D37" i="5"/>
  <c r="D45" i="5" s="1"/>
  <c r="D18" i="23" s="1"/>
  <c r="Q85" i="9"/>
  <c r="M134" i="9"/>
  <c r="Q34" i="9"/>
  <c r="J112" i="15"/>
  <c r="N81" i="4"/>
  <c r="E103" i="9"/>
  <c r="D161" i="21"/>
  <c r="Q81" i="9"/>
  <c r="M133" i="9"/>
  <c r="J52" i="5"/>
  <c r="J24" i="5"/>
  <c r="J43" i="5" s="1"/>
  <c r="J16" i="23" s="1"/>
  <c r="I119" i="12"/>
  <c r="H24" i="6"/>
  <c r="H125" i="12"/>
  <c r="P9" i="12"/>
  <c r="G11" i="5"/>
  <c r="G53" i="4"/>
  <c r="J34" i="23"/>
  <c r="J35" i="22"/>
  <c r="T33" i="19"/>
  <c r="X29" i="19"/>
  <c r="D24" i="5"/>
  <c r="D43" i="5" s="1"/>
  <c r="D16" i="23" s="1"/>
  <c r="D52" i="5"/>
  <c r="M66" i="4"/>
  <c r="Q14" i="4"/>
  <c r="G40" i="6"/>
  <c r="O22" i="6"/>
  <c r="G32" i="6"/>
  <c r="P53" i="9"/>
  <c r="H125" i="9"/>
  <c r="Q37" i="12"/>
  <c r="M98" i="15"/>
  <c r="Q41" i="15"/>
  <c r="E22" i="22"/>
  <c r="E21" i="23"/>
  <c r="M97" i="15"/>
  <c r="Q31" i="15"/>
  <c r="M132" i="9"/>
  <c r="Q55" i="9"/>
  <c r="M127" i="9"/>
  <c r="H41" i="3"/>
  <c r="H58" i="3"/>
  <c r="H23" i="3"/>
  <c r="H50" i="3" s="1"/>
  <c r="H30" i="3"/>
  <c r="H22" i="3"/>
  <c r="H49" i="3" s="1"/>
  <c r="H31" i="3"/>
  <c r="J149" i="12"/>
  <c r="I30" i="5"/>
  <c r="P31" i="9"/>
  <c r="H120" i="9"/>
  <c r="G34" i="3"/>
  <c r="O34" i="3" s="1"/>
  <c r="J144" i="9"/>
  <c r="I28" i="5"/>
  <c r="I56" i="5" s="1"/>
  <c r="L32" i="6"/>
  <c r="L40" i="6"/>
  <c r="P22" i="6"/>
  <c r="H51" i="4"/>
  <c r="H118" i="9"/>
  <c r="P29" i="9"/>
  <c r="N126" i="12"/>
  <c r="J25" i="22"/>
  <c r="J24" i="23"/>
  <c r="I23" i="22"/>
  <c r="I22" i="23"/>
  <c r="H52" i="4"/>
  <c r="H134" i="12"/>
  <c r="P29" i="12"/>
  <c r="N40" i="22"/>
  <c r="P29" i="4"/>
  <c r="H115" i="9"/>
  <c r="P26" i="9"/>
  <c r="M36" i="6"/>
  <c r="M42" i="6"/>
  <c r="Q18" i="15"/>
  <c r="M95" i="15"/>
  <c r="E119" i="12"/>
  <c r="D24" i="6"/>
  <c r="N74" i="4"/>
  <c r="H24" i="5"/>
  <c r="H43" i="5" s="1"/>
  <c r="I16" i="23" s="1"/>
  <c r="H136" i="9"/>
  <c r="P9" i="9"/>
  <c r="G9" i="5"/>
  <c r="H104" i="9"/>
  <c r="G25" i="3"/>
  <c r="Q67" i="9"/>
  <c r="F31" i="5"/>
  <c r="F44" i="5" s="1"/>
  <c r="G17" i="23" s="1"/>
  <c r="F58" i="5"/>
  <c r="M117" i="9"/>
  <c r="Q28" i="9"/>
  <c r="K58" i="5"/>
  <c r="K31" i="5"/>
  <c r="K44" i="5" s="1"/>
  <c r="K17" i="23" s="1"/>
  <c r="O41" i="22"/>
  <c r="H136" i="12"/>
  <c r="P31" i="12"/>
  <c r="J86" i="4"/>
  <c r="J82" i="4"/>
  <c r="L61" i="5"/>
  <c r="P36" i="5"/>
  <c r="Q30" i="12"/>
  <c r="M135" i="12"/>
  <c r="M102" i="15"/>
  <c r="Q69" i="15"/>
  <c r="E53" i="4"/>
  <c r="I52" i="5"/>
  <c r="I24" i="5"/>
  <c r="I43" i="5" s="1"/>
  <c r="D104" i="20"/>
  <c r="M110" i="9"/>
  <c r="L26" i="3"/>
  <c r="P26" i="3" s="1"/>
  <c r="Q10" i="9"/>
  <c r="M75" i="4"/>
  <c r="M129" i="12"/>
  <c r="Q24" i="12"/>
  <c r="M120" i="9"/>
  <c r="Q31" i="9"/>
  <c r="L34" i="3"/>
  <c r="H132" i="12"/>
  <c r="P27" i="12"/>
  <c r="H138" i="9"/>
  <c r="P96" i="9"/>
  <c r="N24" i="23"/>
  <c r="N25" i="22"/>
  <c r="M124" i="9"/>
  <c r="Q52" i="9"/>
  <c r="C161" i="21"/>
  <c r="J60" i="3"/>
  <c r="K34" i="23"/>
  <c r="K35" i="22"/>
  <c r="N57" i="4"/>
  <c r="H39" i="6"/>
  <c r="H11" i="6"/>
  <c r="F44" i="6"/>
  <c r="P20" i="6"/>
  <c r="L37" i="6"/>
  <c r="L42" i="6"/>
  <c r="L36" i="6"/>
  <c r="P16" i="6"/>
  <c r="M59" i="4"/>
  <c r="Q35" i="4"/>
  <c r="E144" i="9"/>
  <c r="D28" i="5"/>
  <c r="D56" i="5" s="1"/>
  <c r="Q35" i="12"/>
  <c r="I44" i="3"/>
  <c r="I55" i="3" s="1"/>
  <c r="I39" i="3"/>
  <c r="I54" i="3" s="1"/>
  <c r="I52" i="3"/>
  <c r="I51" i="3"/>
  <c r="E24" i="5"/>
  <c r="E43" i="5" s="1"/>
  <c r="E16" i="23" s="1"/>
  <c r="E52" i="5"/>
  <c r="G25" i="22"/>
  <c r="G24" i="23"/>
  <c r="M10" i="6"/>
  <c r="N84" i="8"/>
  <c r="M13" i="3"/>
  <c r="D24" i="22"/>
  <c r="D23" i="23"/>
  <c r="X80" i="19"/>
  <c r="T84" i="19"/>
  <c r="J33" i="6"/>
  <c r="J25" i="6"/>
  <c r="J29" i="6" s="1"/>
  <c r="M45" i="10"/>
  <c r="L19" i="22" s="1"/>
  <c r="Q8" i="10"/>
  <c r="O19" i="22" s="1"/>
  <c r="AD30" i="2"/>
  <c r="G86" i="4"/>
  <c r="G82" i="4"/>
  <c r="M99" i="15"/>
  <c r="Q48" i="15"/>
  <c r="D24" i="20"/>
  <c r="M121" i="9"/>
  <c r="Q40" i="9"/>
  <c r="L35" i="3"/>
  <c r="P35" i="3" s="1"/>
  <c r="G22" i="22"/>
  <c r="G21" i="23"/>
  <c r="H114" i="9"/>
  <c r="P25" i="9"/>
  <c r="M140" i="12"/>
  <c r="Q52" i="12"/>
  <c r="L54" i="5"/>
  <c r="P16" i="5"/>
  <c r="M142" i="12"/>
  <c r="Q54" i="12"/>
  <c r="C73" i="21"/>
  <c r="F56" i="5"/>
  <c r="H82" i="4"/>
  <c r="E35" i="22"/>
  <c r="E34" i="23"/>
  <c r="Q36" i="12"/>
  <c r="L53" i="4"/>
  <c r="L52" i="4"/>
  <c r="E24" i="23"/>
  <c r="E25" i="22"/>
  <c r="M41" i="6"/>
  <c r="M35" i="6"/>
  <c r="M148" i="12"/>
  <c r="Q55" i="12"/>
  <c r="M143" i="12"/>
  <c r="P27" i="9"/>
  <c r="H116" i="9"/>
  <c r="M84" i="8"/>
  <c r="Q8" i="8"/>
  <c r="L13" i="3"/>
  <c r="L10" i="6"/>
  <c r="O10" i="6"/>
  <c r="Q36" i="9"/>
  <c r="M126" i="12"/>
  <c r="Q10" i="12"/>
  <c r="Q35" i="9"/>
  <c r="D18" i="5"/>
  <c r="D42" i="5" s="1"/>
  <c r="D15" i="23" s="1"/>
  <c r="D51" i="5"/>
  <c r="M101" i="15"/>
  <c r="Q62" i="15"/>
  <c r="G51" i="4"/>
  <c r="Q62" i="9"/>
  <c r="M129" i="9"/>
  <c r="F25" i="6"/>
  <c r="F29" i="6" s="1"/>
  <c r="F33" i="6"/>
  <c r="M55" i="4"/>
  <c r="Q9" i="4"/>
  <c r="Q17" i="9"/>
  <c r="M111" i="9"/>
  <c r="L29" i="3"/>
  <c r="P29" i="3" s="1"/>
  <c r="Q38" i="12"/>
  <c r="E58" i="5"/>
  <c r="E31" i="5"/>
  <c r="E44" i="5" s="1"/>
  <c r="E17" i="23" s="1"/>
  <c r="H146" i="12"/>
  <c r="P63" i="12"/>
  <c r="E149" i="12"/>
  <c r="D30" i="5"/>
  <c r="K149" i="12"/>
  <c r="J30" i="5"/>
  <c r="H51" i="5"/>
  <c r="H18" i="5"/>
  <c r="H42" i="5" s="1"/>
  <c r="I15" i="23" s="1"/>
  <c r="K144" i="9"/>
  <c r="J28" i="5"/>
  <c r="J56" i="5" s="1"/>
  <c r="K79" i="4"/>
  <c r="H92" i="15"/>
  <c r="P8" i="15"/>
  <c r="H111" i="15"/>
  <c r="H88" i="15"/>
  <c r="M112" i="9"/>
  <c r="Q23" i="9"/>
  <c r="H74" i="4"/>
  <c r="J18" i="5"/>
  <c r="J42" i="5" s="1"/>
  <c r="J15" i="23" s="1"/>
  <c r="M113" i="9"/>
  <c r="Q24" i="9"/>
  <c r="L43" i="3"/>
  <c r="P43" i="3" s="1"/>
  <c r="J44" i="6"/>
  <c r="G144" i="9"/>
  <c r="AD38" i="2"/>
  <c r="Q30" i="9"/>
  <c r="M119" i="9"/>
  <c r="P26" i="12"/>
  <c r="H131" i="12"/>
  <c r="H49" i="4"/>
  <c r="H133" i="12"/>
  <c r="P28" i="12"/>
  <c r="E41" i="3"/>
  <c r="O41" i="3" s="1"/>
  <c r="E58" i="3"/>
  <c r="O13" i="3"/>
  <c r="N14" i="22" s="1"/>
  <c r="E23" i="3"/>
  <c r="E30" i="3"/>
  <c r="E31" i="3"/>
  <c r="E22" i="3"/>
  <c r="J54" i="3" l="1"/>
  <c r="AD18" i="2"/>
  <c r="K143" i="9"/>
  <c r="P98" i="9"/>
  <c r="H140" i="9"/>
  <c r="J44" i="3"/>
  <c r="J55" i="3" s="1"/>
  <c r="J51" i="3"/>
  <c r="J52" i="3"/>
  <c r="K112" i="15"/>
  <c r="M61" i="4"/>
  <c r="D8" i="20"/>
  <c r="H53" i="4"/>
  <c r="N49" i="4"/>
  <c r="N52" i="4"/>
  <c r="D54" i="3"/>
  <c r="D50" i="3"/>
  <c r="D31" i="6"/>
  <c r="G57" i="3"/>
  <c r="G23" i="3"/>
  <c r="G50" i="3" s="1"/>
  <c r="G22" i="3"/>
  <c r="G49" i="3" s="1"/>
  <c r="O8" i="3"/>
  <c r="N13" i="22" s="1"/>
  <c r="G38" i="6"/>
  <c r="O9" i="6"/>
  <c r="G11" i="6"/>
  <c r="D44" i="3"/>
  <c r="D55" i="3" s="1"/>
  <c r="D51" i="3"/>
  <c r="D52" i="3"/>
  <c r="Q8" i="7"/>
  <c r="L8" i="3"/>
  <c r="L22" i="3" s="1"/>
  <c r="M118" i="7"/>
  <c r="AD17" i="2" s="1"/>
  <c r="L9" i="6"/>
  <c r="L38" i="6" s="1"/>
  <c r="I30" i="6"/>
  <c r="I23" i="6"/>
  <c r="M121" i="12"/>
  <c r="Q22" i="12"/>
  <c r="M120" i="12"/>
  <c r="L17" i="5"/>
  <c r="D58" i="5"/>
  <c r="D31" i="5"/>
  <c r="D44" i="5" s="1"/>
  <c r="D17" i="23" s="1"/>
  <c r="H121" i="12"/>
  <c r="H120" i="12"/>
  <c r="P22" i="12"/>
  <c r="G17" i="5"/>
  <c r="P49" i="9"/>
  <c r="H108" i="9"/>
  <c r="H107" i="9"/>
  <c r="G21" i="5"/>
  <c r="G36" i="3"/>
  <c r="H83" i="4"/>
  <c r="M107" i="9"/>
  <c r="M108" i="9"/>
  <c r="Q49" i="9"/>
  <c r="L21" i="5"/>
  <c r="L36" i="3"/>
  <c r="M47" i="4"/>
  <c r="Q22" i="4"/>
  <c r="Q9" i="12"/>
  <c r="M125" i="12"/>
  <c r="L11" i="5"/>
  <c r="N37" i="23"/>
  <c r="N38" i="22"/>
  <c r="G47" i="5"/>
  <c r="O9" i="5"/>
  <c r="I31" i="5"/>
  <c r="I44" i="5" s="1"/>
  <c r="I58" i="5"/>
  <c r="I53" i="3"/>
  <c r="E49" i="3"/>
  <c r="J31" i="5"/>
  <c r="J44" i="5" s="1"/>
  <c r="J17" i="23" s="1"/>
  <c r="J58" i="5"/>
  <c r="M53" i="4"/>
  <c r="M49" i="4"/>
  <c r="M48" i="4"/>
  <c r="Q30" i="4"/>
  <c r="N130" i="9"/>
  <c r="M37" i="3"/>
  <c r="N84" i="4"/>
  <c r="N140" i="9"/>
  <c r="D11" i="20"/>
  <c r="M136" i="9"/>
  <c r="M104" i="9"/>
  <c r="Q9" i="9"/>
  <c r="L9" i="5"/>
  <c r="L25" i="3"/>
  <c r="M74" i="4"/>
  <c r="J143" i="9"/>
  <c r="G50" i="5"/>
  <c r="O11" i="5"/>
  <c r="N15" i="23" s="1"/>
  <c r="G12" i="5"/>
  <c r="O12" i="5" s="1"/>
  <c r="D15" i="22"/>
  <c r="P49" i="12"/>
  <c r="H123" i="12"/>
  <c r="H122" i="12"/>
  <c r="G23" i="5"/>
  <c r="F112" i="15"/>
  <c r="L58" i="3"/>
  <c r="L41" i="3"/>
  <c r="P41" i="3" s="1"/>
  <c r="P13" i="3"/>
  <c r="O14" i="22" s="1"/>
  <c r="N120" i="9"/>
  <c r="M34" i="3"/>
  <c r="N125" i="12"/>
  <c r="M11" i="5"/>
  <c r="Q25" i="9"/>
  <c r="M114" i="9"/>
  <c r="H31" i="5"/>
  <c r="H44" i="5" s="1"/>
  <c r="I17" i="23" s="1"/>
  <c r="H58" i="5"/>
  <c r="P99" i="9"/>
  <c r="H141" i="9"/>
  <c r="G34" i="5"/>
  <c r="M134" i="12"/>
  <c r="Q29" i="12"/>
  <c r="D53" i="21"/>
  <c r="M140" i="9"/>
  <c r="Q98" i="9"/>
  <c r="N136" i="9"/>
  <c r="M25" i="3"/>
  <c r="M31" i="3" s="1"/>
  <c r="N104" i="9"/>
  <c r="M9" i="5"/>
  <c r="M47" i="5" s="1"/>
  <c r="E51" i="3"/>
  <c r="E44" i="3"/>
  <c r="E55" i="3" s="1"/>
  <c r="E39" i="3"/>
  <c r="E53" i="3" s="1"/>
  <c r="E52" i="3"/>
  <c r="N125" i="9"/>
  <c r="N138" i="9"/>
  <c r="N139" i="9"/>
  <c r="N146" i="12"/>
  <c r="E143" i="9"/>
  <c r="Q63" i="9"/>
  <c r="M130" i="9"/>
  <c r="L37" i="3"/>
  <c r="P37" i="3" s="1"/>
  <c r="M84" i="4"/>
  <c r="D44" i="6"/>
  <c r="D25" i="6"/>
  <c r="D29" i="6" s="1"/>
  <c r="H51" i="3"/>
  <c r="H44" i="3"/>
  <c r="H55" i="3" s="1"/>
  <c r="H39" i="3"/>
  <c r="H54" i="3" s="1"/>
  <c r="H52" i="3"/>
  <c r="M138" i="9"/>
  <c r="Q96" i="9"/>
  <c r="N23" i="22"/>
  <c r="N22" i="23"/>
  <c r="N121" i="12"/>
  <c r="N120" i="12"/>
  <c r="M17" i="5"/>
  <c r="J53" i="3"/>
  <c r="M92" i="15"/>
  <c r="M88" i="15"/>
  <c r="M111" i="15"/>
  <c r="Q8" i="15"/>
  <c r="AD35" i="2"/>
  <c r="E31" i="6"/>
  <c r="E23" i="6"/>
  <c r="E30" i="6"/>
  <c r="N136" i="12"/>
  <c r="Q51" i="12"/>
  <c r="M139" i="12"/>
  <c r="M132" i="12"/>
  <c r="Q27" i="12"/>
  <c r="I112" i="15"/>
  <c r="M133" i="12"/>
  <c r="Q28" i="12"/>
  <c r="Q63" i="12"/>
  <c r="M146" i="12"/>
  <c r="AD26" i="2"/>
  <c r="M126" i="9"/>
  <c r="Q54" i="9"/>
  <c r="Q29" i="4"/>
  <c r="H44" i="6"/>
  <c r="O25" i="22"/>
  <c r="O24" i="23"/>
  <c r="I44" i="6"/>
  <c r="N139" i="12"/>
  <c r="D22" i="22"/>
  <c r="D21" i="23"/>
  <c r="H35" i="22"/>
  <c r="H34" i="23"/>
  <c r="H106" i="9"/>
  <c r="H105" i="9"/>
  <c r="P22" i="9"/>
  <c r="G15" i="5"/>
  <c r="G33" i="3"/>
  <c r="H80" i="4"/>
  <c r="M116" i="9"/>
  <c r="Q27" i="9"/>
  <c r="M41" i="3"/>
  <c r="M23" i="3"/>
  <c r="M50" i="3" s="1"/>
  <c r="M30" i="3"/>
  <c r="M58" i="3"/>
  <c r="M22" i="3"/>
  <c r="M49" i="3" s="1"/>
  <c r="M50" i="4"/>
  <c r="Q38" i="4"/>
  <c r="H23" i="22"/>
  <c r="H22" i="23"/>
  <c r="Q53" i="9"/>
  <c r="M125" i="9"/>
  <c r="M139" i="9"/>
  <c r="E50" i="3"/>
  <c r="N88" i="15"/>
  <c r="N92" i="15"/>
  <c r="N111" i="15"/>
  <c r="N35" i="22"/>
  <c r="N34" i="23"/>
  <c r="Q26" i="9"/>
  <c r="M115" i="9"/>
  <c r="P10" i="6"/>
  <c r="L39" i="6"/>
  <c r="M39" i="6"/>
  <c r="M11" i="6"/>
  <c r="Q26" i="12"/>
  <c r="M131" i="12"/>
  <c r="M83" i="4"/>
  <c r="H30" i="6"/>
  <c r="H31" i="6"/>
  <c r="H23" i="6"/>
  <c r="P34" i="3"/>
  <c r="N114" i="9"/>
  <c r="N103" i="9"/>
  <c r="O25" i="3"/>
  <c r="N16" i="22" s="1"/>
  <c r="G59" i="3"/>
  <c r="G42" i="3"/>
  <c r="O42" i="3" s="1"/>
  <c r="G31" i="3"/>
  <c r="G30" i="3"/>
  <c r="I21" i="23"/>
  <c r="I22" i="22"/>
  <c r="M40" i="6"/>
  <c r="M32" i="6"/>
  <c r="Q29" i="9"/>
  <c r="M118" i="9"/>
  <c r="L31" i="3" l="1"/>
  <c r="L44" i="3" s="1"/>
  <c r="L30" i="3"/>
  <c r="M112" i="15" s="1"/>
  <c r="P9" i="6"/>
  <c r="L11" i="6"/>
  <c r="P11" i="6" s="1"/>
  <c r="AD21" i="2"/>
  <c r="F143" i="9"/>
  <c r="E54" i="3"/>
  <c r="M51" i="4"/>
  <c r="N53" i="4"/>
  <c r="N51" i="4"/>
  <c r="N86" i="4"/>
  <c r="N82" i="4"/>
  <c r="P8" i="3"/>
  <c r="O13" i="22" s="1"/>
  <c r="L57" i="3"/>
  <c r="L23" i="3"/>
  <c r="O22" i="3"/>
  <c r="N8" i="22" s="1"/>
  <c r="G31" i="6"/>
  <c r="G30" i="6"/>
  <c r="G23" i="6"/>
  <c r="G33" i="6" s="1"/>
  <c r="O11" i="6"/>
  <c r="O23" i="3"/>
  <c r="N9" i="22" s="1"/>
  <c r="I25" i="6"/>
  <c r="I29" i="6" s="1"/>
  <c r="I33" i="6"/>
  <c r="O34" i="5"/>
  <c r="G59" i="5"/>
  <c r="G37" i="5"/>
  <c r="O37" i="5" s="1"/>
  <c r="O40" i="22"/>
  <c r="N36" i="23"/>
  <c r="N37" i="22"/>
  <c r="L49" i="3"/>
  <c r="P22" i="3"/>
  <c r="O8" i="22" s="1"/>
  <c r="L61" i="3"/>
  <c r="P36" i="3"/>
  <c r="O18" i="22" s="1"/>
  <c r="N24" i="22"/>
  <c r="N23" i="23"/>
  <c r="Q81" i="12"/>
  <c r="M149" i="12"/>
  <c r="L30" i="5"/>
  <c r="N112" i="15"/>
  <c r="G60" i="3"/>
  <c r="O33" i="3"/>
  <c r="N17" i="22" s="1"/>
  <c r="M12" i="5"/>
  <c r="M50" i="5"/>
  <c r="M41" i="5"/>
  <c r="G52" i="5"/>
  <c r="O23" i="5"/>
  <c r="G24" i="5"/>
  <c r="O24" i="5" s="1"/>
  <c r="D52" i="21"/>
  <c r="L49" i="5"/>
  <c r="P21" i="5"/>
  <c r="O36" i="3"/>
  <c r="N18" i="22" s="1"/>
  <c r="G61" i="3"/>
  <c r="H149" i="12"/>
  <c r="P81" i="12"/>
  <c r="G30" i="5"/>
  <c r="P17" i="5"/>
  <c r="O8" i="23" s="1"/>
  <c r="L51" i="5"/>
  <c r="O15" i="5"/>
  <c r="G48" i="5"/>
  <c r="E25" i="6"/>
  <c r="E29" i="6" s="1"/>
  <c r="E33" i="6"/>
  <c r="N119" i="12"/>
  <c r="M24" i="6"/>
  <c r="H24" i="23"/>
  <c r="H25" i="22"/>
  <c r="G41" i="5"/>
  <c r="H14" i="23" s="1"/>
  <c r="Q8" i="9"/>
  <c r="O15" i="22" s="1"/>
  <c r="M103" i="9"/>
  <c r="L15" i="22" s="1"/>
  <c r="M86" i="4"/>
  <c r="Q42" i="4"/>
  <c r="M82" i="4"/>
  <c r="L50" i="5"/>
  <c r="L12" i="5"/>
  <c r="P12" i="5" s="1"/>
  <c r="P11" i="5"/>
  <c r="O15" i="23" s="1"/>
  <c r="O21" i="5"/>
  <c r="G49" i="5"/>
  <c r="H23" i="23"/>
  <c r="H24" i="22"/>
  <c r="L24" i="22"/>
  <c r="L23" i="23"/>
  <c r="M123" i="12"/>
  <c r="Q49" i="12"/>
  <c r="M122" i="12"/>
  <c r="L23" i="5"/>
  <c r="M51" i="5"/>
  <c r="M59" i="3"/>
  <c r="M42" i="3"/>
  <c r="AD32" i="2"/>
  <c r="O24" i="22"/>
  <c r="O23" i="23"/>
  <c r="O38" i="22"/>
  <c r="O37" i="23"/>
  <c r="L47" i="5"/>
  <c r="P9" i="5"/>
  <c r="O17" i="5"/>
  <c r="N8" i="23" s="1"/>
  <c r="G51" i="5"/>
  <c r="G18" i="5"/>
  <c r="O18" i="5" s="1"/>
  <c r="N149" i="12"/>
  <c r="M30" i="5"/>
  <c r="Q40" i="4"/>
  <c r="M52" i="4"/>
  <c r="L23" i="22"/>
  <c r="L22" i="23"/>
  <c r="O30" i="3"/>
  <c r="H112" i="15"/>
  <c r="Q99" i="9"/>
  <c r="M141" i="9"/>
  <c r="L34" i="5"/>
  <c r="H144" i="9"/>
  <c r="P95" i="9"/>
  <c r="G28" i="5"/>
  <c r="H79" i="4"/>
  <c r="P8" i="9"/>
  <c r="N15" i="22" s="1"/>
  <c r="H103" i="9"/>
  <c r="O34" i="23"/>
  <c r="O35" i="22"/>
  <c r="N107" i="9"/>
  <c r="M36" i="3"/>
  <c r="N108" i="9"/>
  <c r="M21" i="5"/>
  <c r="M49" i="5" s="1"/>
  <c r="N83" i="4"/>
  <c r="O37" i="22"/>
  <c r="O36" i="23"/>
  <c r="O22" i="23"/>
  <c r="O23" i="22"/>
  <c r="N106" i="9"/>
  <c r="M15" i="5"/>
  <c r="M48" i="5" s="1"/>
  <c r="N105" i="9"/>
  <c r="M33" i="3"/>
  <c r="M60" i="3" s="1"/>
  <c r="N80" i="4"/>
  <c r="M31" i="6"/>
  <c r="M23" i="6"/>
  <c r="M30" i="6"/>
  <c r="M51" i="3"/>
  <c r="M52" i="3"/>
  <c r="M44" i="3"/>
  <c r="M55" i="3" s="1"/>
  <c r="N141" i="9"/>
  <c r="M34" i="5"/>
  <c r="O31" i="3"/>
  <c r="N10" i="22" s="1"/>
  <c r="G44" i="3"/>
  <c r="G39" i="3"/>
  <c r="O39" i="3" s="1"/>
  <c r="G52" i="3"/>
  <c r="G51" i="3"/>
  <c r="H25" i="6"/>
  <c r="H29" i="6" s="1"/>
  <c r="H33" i="6"/>
  <c r="N122" i="12"/>
  <c r="M23" i="5"/>
  <c r="N123" i="12"/>
  <c r="H119" i="12"/>
  <c r="P8" i="12"/>
  <c r="G24" i="6"/>
  <c r="L35" i="22"/>
  <c r="L34" i="23"/>
  <c r="H53" i="3"/>
  <c r="I143" i="9"/>
  <c r="M105" i="9"/>
  <c r="M106" i="9"/>
  <c r="Q22" i="9"/>
  <c r="L15" i="5"/>
  <c r="L33" i="3"/>
  <c r="M80" i="4"/>
  <c r="L42" i="3"/>
  <c r="P42" i="3" s="1"/>
  <c r="P25" i="3"/>
  <c r="O16" i="22" s="1"/>
  <c r="L59" i="3"/>
  <c r="L39" i="3" l="1"/>
  <c r="L53" i="3" s="1"/>
  <c r="P30" i="3"/>
  <c r="P31" i="3"/>
  <c r="O10" i="22" s="1"/>
  <c r="D14" i="20"/>
  <c r="D106" i="20" s="1"/>
  <c r="L51" i="3"/>
  <c r="L52" i="3"/>
  <c r="G43" i="5"/>
  <c r="H16" i="23" s="1"/>
  <c r="L31" i="6"/>
  <c r="L23" i="6"/>
  <c r="P23" i="6" s="1"/>
  <c r="L50" i="3"/>
  <c r="P23" i="3"/>
  <c r="O9" i="22" s="1"/>
  <c r="L30" i="6"/>
  <c r="O23" i="6"/>
  <c r="G45" i="5"/>
  <c r="H18" i="23" s="1"/>
  <c r="G54" i="3"/>
  <c r="H143" i="9"/>
  <c r="AD37" i="2"/>
  <c r="N39" i="22"/>
  <c r="N40" i="23"/>
  <c r="N39" i="23"/>
  <c r="O24" i="6"/>
  <c r="G44" i="6"/>
  <c r="G25" i="6"/>
  <c r="O25" i="6" s="1"/>
  <c r="M37" i="5"/>
  <c r="M45" i="5" s="1"/>
  <c r="M59" i="5"/>
  <c r="M61" i="3"/>
  <c r="O28" i="5"/>
  <c r="G56" i="5"/>
  <c r="M18" i="5"/>
  <c r="M42" i="5" s="1"/>
  <c r="L41" i="5"/>
  <c r="L14" i="23" s="1"/>
  <c r="O30" i="5"/>
  <c r="G58" i="5"/>
  <c r="G31" i="5"/>
  <c r="O31" i="5" s="1"/>
  <c r="M44" i="6"/>
  <c r="AD36" i="2"/>
  <c r="L55" i="3"/>
  <c r="P44" i="3"/>
  <c r="L48" i="5"/>
  <c r="P15" i="5"/>
  <c r="H15" i="22"/>
  <c r="AD19" i="2"/>
  <c r="M119" i="12"/>
  <c r="AD20" i="2" s="1"/>
  <c r="Q8" i="12"/>
  <c r="L24" i="6"/>
  <c r="P34" i="5"/>
  <c r="L59" i="5"/>
  <c r="L37" i="5"/>
  <c r="P37" i="5" s="1"/>
  <c r="L18" i="5"/>
  <c r="P18" i="5" s="1"/>
  <c r="N22" i="22"/>
  <c r="N21" i="23"/>
  <c r="M25" i="6"/>
  <c r="M29" i="6" s="1"/>
  <c r="M33" i="6"/>
  <c r="H21" i="23"/>
  <c r="H22" i="22"/>
  <c r="Q95" i="9"/>
  <c r="L28" i="5"/>
  <c r="L31" i="5" s="1"/>
  <c r="P31" i="5" s="1"/>
  <c r="M144" i="9"/>
  <c r="M79" i="4"/>
  <c r="M24" i="5"/>
  <c r="M43" i="5" s="1"/>
  <c r="M52" i="5"/>
  <c r="O44" i="3"/>
  <c r="G55" i="3"/>
  <c r="M39" i="3"/>
  <c r="M54" i="3" s="1"/>
  <c r="O39" i="23"/>
  <c r="O40" i="23"/>
  <c r="O39" i="22"/>
  <c r="G42" i="5"/>
  <c r="H15" i="23" s="1"/>
  <c r="L24" i="5"/>
  <c r="P24" i="5" s="1"/>
  <c r="L52" i="5"/>
  <c r="P23" i="5"/>
  <c r="G53" i="3"/>
  <c r="N36" i="22"/>
  <c r="N35" i="23"/>
  <c r="N144" i="9"/>
  <c r="M28" i="5"/>
  <c r="M56" i="5" s="1"/>
  <c r="N79" i="4"/>
  <c r="L58" i="5"/>
  <c r="P30" i="5"/>
  <c r="L60" i="3"/>
  <c r="P33" i="3"/>
  <c r="O17" i="22" s="1"/>
  <c r="AD29" i="2"/>
  <c r="M58" i="5"/>
  <c r="L24" i="23"/>
  <c r="L25" i="22"/>
  <c r="M143" i="9" l="1"/>
  <c r="P39" i="3"/>
  <c r="L54" i="3"/>
  <c r="L25" i="6"/>
  <c r="L29" i="6" s="1"/>
  <c r="L33" i="6"/>
  <c r="G44" i="5"/>
  <c r="H17" i="23" s="1"/>
  <c r="L43" i="5"/>
  <c r="L16" i="23" s="1"/>
  <c r="N143" i="9"/>
  <c r="G29" i="6"/>
  <c r="L44" i="5"/>
  <c r="L17" i="23" s="1"/>
  <c r="L11" i="2"/>
  <c r="L45" i="5"/>
  <c r="L18" i="23" s="1"/>
  <c r="M31" i="5"/>
  <c r="M44" i="5" s="1"/>
  <c r="P28" i="5"/>
  <c r="L56" i="5"/>
  <c r="L42" i="5"/>
  <c r="L15" i="23" s="1"/>
  <c r="O21" i="23"/>
  <c r="O22" i="22"/>
  <c r="L44" i="6"/>
  <c r="P24" i="6"/>
  <c r="O36" i="22"/>
  <c r="O35" i="23"/>
  <c r="L22" i="22"/>
  <c r="L21" i="23"/>
  <c r="M53" i="3"/>
  <c r="P25" i="6" l="1"/>
</calcChain>
</file>

<file path=xl/comments1.xml><?xml version="1.0" encoding="utf-8"?>
<comments xmlns="http://schemas.openxmlformats.org/spreadsheetml/2006/main">
  <authors>
    <author/>
  </authors>
  <commentList>
    <comment ref="I11" authorId="0">
      <text>
        <r>
          <rPr>
            <sz val="8"/>
            <rFont val="Tahoma"/>
            <family val="2"/>
            <charset val="1"/>
          </rPr>
          <t xml:space="preserve">Month of fiscal year end only needs to be entered here and it will appear on every subsequent page
</t>
        </r>
      </text>
    </comment>
    <comment ref="I12" authorId="0">
      <text>
        <r>
          <rPr>
            <sz val="9"/>
            <rFont val="Tahoma"/>
            <family val="2"/>
            <charset val="1"/>
          </rPr>
          <t>Day of fiscal year end only needs to be entered here and it will appear on every subsequent page</t>
        </r>
      </text>
    </comment>
    <comment ref="I15" authorId="0">
      <text>
        <r>
          <rPr>
            <sz val="8"/>
            <rFont val="Tahoma"/>
            <family val="2"/>
            <charset val="1"/>
          </rPr>
          <t xml:space="preserve">Достаточно внести Масштаб здесь, и он будет повторяться на каждой последующей странице.
</t>
        </r>
      </text>
    </comment>
  </commentList>
</comments>
</file>

<file path=xl/sharedStrings.xml><?xml version="1.0" encoding="utf-8"?>
<sst xmlns="http://schemas.openxmlformats.org/spreadsheetml/2006/main" count="7769" uniqueCount="3112">
  <si>
    <t>GFSM2014_V1.5</t>
  </si>
  <si>
    <t>ЕЖЕГОДНАЯ АНКЕТА СГФ</t>
  </si>
  <si>
    <t>Контрольный перечень и основные проверки достоверности</t>
  </si>
  <si>
    <t>СТАТИСТИЧЕСКИЕ ТАБЛИЦЫ</t>
  </si>
  <si>
    <t>ALL_SECTORS</t>
  </si>
  <si>
    <t>Название страны:</t>
  </si>
  <si>
    <t>Russian Federation</t>
  </si>
  <si>
    <t>Код страны:</t>
  </si>
  <si>
    <t>922</t>
  </si>
  <si>
    <t>Основные проверки достоверности пройдены? Да / Нет</t>
  </si>
  <si>
    <t>Scale</t>
  </si>
  <si>
    <t>Год:</t>
  </si>
  <si>
    <t>2016</t>
  </si>
  <si>
    <t>Титульная страница заполнена</t>
  </si>
  <si>
    <t>FISCAL_END_MONTH</t>
  </si>
  <si>
    <t>Год заканчивается (месяц):</t>
  </si>
  <si>
    <t>Thousand</t>
  </si>
  <si>
    <t>Заполнено на конец финансового года</t>
  </si>
  <si>
    <t>FISCAL_END_DAY</t>
  </si>
  <si>
    <t>Год заканчивается (день):</t>
  </si>
  <si>
    <t>XDC</t>
  </si>
  <si>
    <t>Million</t>
  </si>
  <si>
    <t>Включено название валюты</t>
  </si>
  <si>
    <t>Валюта:</t>
  </si>
  <si>
    <t>Domestic Currency</t>
  </si>
  <si>
    <t>Billion</t>
  </si>
  <si>
    <t>Указан масштаб</t>
  </si>
  <si>
    <t>REPORTING_CURRENCY</t>
  </si>
  <si>
    <t>Название валюты:</t>
  </si>
  <si>
    <t>Trillion</t>
  </si>
  <si>
    <t xml:space="preserve">Характер данных и практика учета </t>
  </si>
  <si>
    <t>REPORTING_SCALE</t>
  </si>
  <si>
    <t>Масштаб:</t>
  </si>
  <si>
    <t xml:space="preserve">См. подробности справа </t>
  </si>
  <si>
    <t>Основные проверки достоверности пройдены</t>
  </si>
  <si>
    <t>COMPILING_ORG</t>
  </si>
  <si>
    <t>Организация, составляющая отчетность:</t>
  </si>
  <si>
    <t>Тысяча</t>
  </si>
  <si>
    <t>Euros</t>
  </si>
  <si>
    <t>EUR</t>
  </si>
  <si>
    <t>Таблица 1</t>
  </si>
  <si>
    <t>REPORTER_NAME</t>
  </si>
  <si>
    <t>ФИО отправителя:</t>
  </si>
  <si>
    <t>Миллион</t>
  </si>
  <si>
    <t>National Currency</t>
  </si>
  <si>
    <t>Таблица 2</t>
  </si>
  <si>
    <t>REPORTER_EMAIL</t>
  </si>
  <si>
    <t>Адрес электронной почты отправителя:</t>
  </si>
  <si>
    <t>миллиард</t>
  </si>
  <si>
    <t>US Dollars</t>
  </si>
  <si>
    <t>USD</t>
  </si>
  <si>
    <t>Таблица 3</t>
  </si>
  <si>
    <t>REPORTER_ALT_NAME</t>
  </si>
  <si>
    <t>ФИО замещающего контактного лица:</t>
  </si>
  <si>
    <t>триллион</t>
  </si>
  <si>
    <t>Таблица 6</t>
  </si>
  <si>
    <t>REPORTER_ALT_EMAIL</t>
  </si>
  <si>
    <t>Адрес эл. почты замещающего лица:</t>
  </si>
  <si>
    <t>Year ending</t>
  </si>
  <si>
    <t>Таблица 7</t>
  </si>
  <si>
    <t>SUB_DATE</t>
  </si>
  <si>
    <t>Дата представления отчетности:</t>
  </si>
  <si>
    <t>January</t>
  </si>
  <si>
    <t>1st</t>
  </si>
  <si>
    <t>February</t>
  </si>
  <si>
    <t>2nd</t>
  </si>
  <si>
    <t>Составителей просят заполнить все пустые ячейки в анкете  - проставив значение, нуль, н.д. при отсутствии данных или н.п., когда это не применимо  (при отсутствии подсектора) - просьба подтвердить, что заполнены все ячейки, используя нижеприведенный контрольный перечень.</t>
  </si>
  <si>
    <t>Укажите "NA" в случае, если "нет данных";                                                            укажите "NP" в случае, если "не применимо"</t>
  </si>
  <si>
    <t>Бюджетные единицы центр. правитель-ства</t>
  </si>
  <si>
    <t>Внебюджет-ные единицы центр. правитель-ства</t>
  </si>
  <si>
    <t>Центральное правитель-ство</t>
  </si>
  <si>
    <t>Фонды социального обеспечения</t>
  </si>
  <si>
    <t>Региональ-ные органы управления</t>
  </si>
  <si>
    <t>Местные органы управления</t>
  </si>
  <si>
    <t>Сектор государст-венного управления</t>
  </si>
  <si>
    <t>Для справки: центр. прав-во (вкл. SSF центр.уровня)</t>
  </si>
  <si>
    <t>March</t>
  </si>
  <si>
    <t>3rd</t>
  </si>
  <si>
    <t>ХАРАКТЕР ДАННЫХ И ПРАКТИКА УЧЕТА</t>
  </si>
  <si>
    <t>BCG</t>
  </si>
  <si>
    <t>EBG</t>
  </si>
  <si>
    <t>CG</t>
  </si>
  <si>
    <t>SSG</t>
  </si>
  <si>
    <t>RG</t>
  </si>
  <si>
    <t>LG</t>
  </si>
  <si>
    <t>GG</t>
  </si>
  <si>
    <t>CG01</t>
  </si>
  <si>
    <t>April</t>
  </si>
  <si>
    <t>4th</t>
  </si>
  <si>
    <t>May</t>
  </si>
  <si>
    <t>5th</t>
  </si>
  <si>
    <t>Отчет II</t>
  </si>
  <si>
    <t>ALL_REPORTED_INDICATORS_NATURE_OF_DATA</t>
  </si>
  <si>
    <t xml:space="preserve">Характер данных </t>
  </si>
  <si>
    <t>A, P, or E?</t>
  </si>
  <si>
    <t>June</t>
  </si>
  <si>
    <t>6th</t>
  </si>
  <si>
    <t>ALL_TABLE1_REVENUE_INDICATORS</t>
  </si>
  <si>
    <t>Основа отражения в учете: доходы</t>
  </si>
  <si>
    <t>CA or AC?</t>
  </si>
  <si>
    <t>July</t>
  </si>
  <si>
    <t>7th</t>
  </si>
  <si>
    <t>ALL_TABLE2_EXPENSE_INDICATORS</t>
  </si>
  <si>
    <t>Основа отражения в учете: расходы</t>
  </si>
  <si>
    <t>August</t>
  </si>
  <si>
    <t>8th</t>
  </si>
  <si>
    <t>ALL_TABLE31_INV_NF_ASSETS_INDICATORS</t>
  </si>
  <si>
    <t>Основа отражения в учете: инвестиции в нефинансовые активы</t>
  </si>
  <si>
    <t>September</t>
  </si>
  <si>
    <t>9th</t>
  </si>
  <si>
    <t>Таблица 4</t>
  </si>
  <si>
    <t>ALL_TABLE32_33_FIN_TRANS_INDICATORS</t>
  </si>
  <si>
    <t>Основа отражения в учете: финансовые операции</t>
  </si>
  <si>
    <t>October</t>
  </si>
  <si>
    <t>10th</t>
  </si>
  <si>
    <t>Таблица 5</t>
  </si>
  <si>
    <t>ALL_TABLE31_INV_NF_ASSETS_GROSSNET_INDICATORS</t>
  </si>
  <si>
    <t>Инвестиции в нефинансовые активы</t>
  </si>
  <si>
    <t>GR or NT?</t>
  </si>
  <si>
    <t>November</t>
  </si>
  <si>
    <t>11th</t>
  </si>
  <si>
    <t>ALL_TABLE61_NF_ASSETS_INDICATORS</t>
  </si>
  <si>
    <t>Стоимостная оценка нефинансовых активов</t>
  </si>
  <si>
    <t>MV, HV, or BV?</t>
  </si>
  <si>
    <t>December</t>
  </si>
  <si>
    <t>12th</t>
  </si>
  <si>
    <t>Таблица 6A</t>
  </si>
  <si>
    <t>ALL_TABLE62_FIN_ASSETS_INDICATORS</t>
  </si>
  <si>
    <t>Стоимостная оценка финансовых активов</t>
  </si>
  <si>
    <t>MV, NV, or FV?</t>
  </si>
  <si>
    <t>13th</t>
  </si>
  <si>
    <t>Таблица 6B</t>
  </si>
  <si>
    <t>ALL_TABLE63_LIABILITIES_INDICATORS</t>
  </si>
  <si>
    <t>Стоимостная оценка обязательств</t>
  </si>
  <si>
    <t>14th</t>
  </si>
  <si>
    <t>15th</t>
  </si>
  <si>
    <t>Таблица 8A</t>
  </si>
  <si>
    <t xml:space="preserve">      Справочный материал:  "Руководство по статистике государственных финансов 2014 года" (РСГФ 2014 года)</t>
  </si>
  <si>
    <t>16th</t>
  </si>
  <si>
    <t>Таблица 8B</t>
  </si>
  <si>
    <t>17th</t>
  </si>
  <si>
    <t>Таблица 9</t>
  </si>
  <si>
    <t>18th</t>
  </si>
  <si>
    <t>19th</t>
  </si>
  <si>
    <t>Currency Name</t>
  </si>
  <si>
    <t>20th</t>
  </si>
  <si>
    <t>21st</t>
  </si>
  <si>
    <t>Afghanis (AFN)</t>
  </si>
  <si>
    <t>22nd</t>
  </si>
  <si>
    <t>Albanian Leks (ALL)</t>
  </si>
  <si>
    <t>23rd</t>
  </si>
  <si>
    <t>Algerian Dinars (DZD)</t>
  </si>
  <si>
    <t>24th</t>
  </si>
  <si>
    <t>Angolan Kwanzas (AOA)</t>
  </si>
  <si>
    <t>25th</t>
  </si>
  <si>
    <t>Argentine Pesos (ARS)</t>
  </si>
  <si>
    <t>26th</t>
  </si>
  <si>
    <t>Armenian Drams (AMD)</t>
  </si>
  <si>
    <t>27th</t>
  </si>
  <si>
    <t>Aruban Florins (AWG)</t>
  </si>
  <si>
    <t>28th</t>
  </si>
  <si>
    <t>Australian Dollars (AUD)</t>
  </si>
  <si>
    <t>29th</t>
  </si>
  <si>
    <t>Azerbaijan Manat (AZN)</t>
  </si>
  <si>
    <t>30th</t>
  </si>
  <si>
    <t>Bahamian Dollars (BSD)</t>
  </si>
  <si>
    <t>31st</t>
  </si>
  <si>
    <t>Bahrain Dinars (BHD)</t>
  </si>
  <si>
    <t>Bangladesh Taka (BDT)</t>
  </si>
  <si>
    <t>Barbados Dollars (BBD)</t>
  </si>
  <si>
    <t>Belarusian Rubles (BYR)</t>
  </si>
  <si>
    <t>Belarusian Rubles, New (BYN)</t>
  </si>
  <si>
    <t>Belize Dollars (BZD)</t>
  </si>
  <si>
    <t>Bermuda Dollars (BMD)</t>
  </si>
  <si>
    <t>Bhutanese Ngultrum (BTN)</t>
  </si>
  <si>
    <t>Bolivianos (BOB)</t>
  </si>
  <si>
    <t>Botswana Pula (BWP)</t>
  </si>
  <si>
    <t>Brazilian Reais (BRL)</t>
  </si>
  <si>
    <t>Brunei Dollars (BND)</t>
  </si>
  <si>
    <t>Bulgarian Leva (BGN)</t>
  </si>
  <si>
    <t>Burundi Francs (BIF)</t>
  </si>
  <si>
    <t>Cambodian Riels (KHR)</t>
  </si>
  <si>
    <t>Canadian Dollars (CAD)</t>
  </si>
  <si>
    <t>Cape Verde Escudos (CVE)</t>
  </si>
  <si>
    <t>Cayman Islands Dollars (KYD)</t>
  </si>
  <si>
    <t>CFA (BCEAO) Francs (XOF)</t>
  </si>
  <si>
    <t>CFA (BEAC) Francs (XAF)</t>
  </si>
  <si>
    <t>CFP Francs (XPF)</t>
  </si>
  <si>
    <t>Chilean Pesos (CLP)</t>
  </si>
  <si>
    <t>Chinese Yuan (CNY)</t>
  </si>
  <si>
    <t>Colombian Pesos (COP)</t>
  </si>
  <si>
    <t>Comorian Francs (KMF)</t>
  </si>
  <si>
    <t>Congo Francs (CDF)</t>
  </si>
  <si>
    <t>Convertible Marka (BAM)</t>
  </si>
  <si>
    <t>Costa Rican Colones (CRC)</t>
  </si>
  <si>
    <t>Croatian Kunas (HRK)</t>
  </si>
  <si>
    <t>Cuban Pesos (CUP)</t>
  </si>
  <si>
    <t>Czech Koruny (CZK)</t>
  </si>
  <si>
    <t>Danish Kroner (DKK)</t>
  </si>
  <si>
    <t>Djibouti Francs (DJF)</t>
  </si>
  <si>
    <t>Dominican Pesos (DOP)</t>
  </si>
  <si>
    <t>Eastern Caribbean Dollars (XCD)</t>
  </si>
  <si>
    <t>Egyptian Pounds (EGP)</t>
  </si>
  <si>
    <t>Eritrean Nakfa (ERN)</t>
  </si>
  <si>
    <t>Ethiopian Birr (ETB)</t>
  </si>
  <si>
    <t>Euros (EUR)</t>
  </si>
  <si>
    <t>Falkland Islands Pounds (FKP)</t>
  </si>
  <si>
    <t>Fiji Dollars (FJD)</t>
  </si>
  <si>
    <t>Gambian Dalasis (GMD)</t>
  </si>
  <si>
    <t>Georgian Lari (GEL)</t>
  </si>
  <si>
    <t>Ghanaian Cedis (GHS)</t>
  </si>
  <si>
    <t>Gibraltar Pounds (GIP)</t>
  </si>
  <si>
    <t>Guatemalan Quetzales (GTQ)</t>
  </si>
  <si>
    <t>Guinean Francs (GNF)</t>
  </si>
  <si>
    <t>Guyana Dollars (GYD)</t>
  </si>
  <si>
    <t>Haitian Gourdes (HTG)</t>
  </si>
  <si>
    <t>Honduran Lempiras (HNL)</t>
  </si>
  <si>
    <t>Hong Kong Dollars (HKD)</t>
  </si>
  <si>
    <t>Hungarian Forint (HUF)</t>
  </si>
  <si>
    <t>Icelandic Kronur (ISK)</t>
  </si>
  <si>
    <t>Indian Rupees (INR)</t>
  </si>
  <si>
    <t>Indonesian Rupiah (IDR)</t>
  </si>
  <si>
    <t>Iranian Rials (IRR)</t>
  </si>
  <si>
    <t>Iraqi Dinars (IQD)</t>
  </si>
  <si>
    <t>Israeli New Sheqalim (ILS)</t>
  </si>
  <si>
    <t>Jamaican Dollars (JMD)</t>
  </si>
  <si>
    <t>Japanese Yen (JPY)</t>
  </si>
  <si>
    <t>Jordanian Dinars (JOD)</t>
  </si>
  <si>
    <t>Kazakhstani Tenge (KZT)</t>
  </si>
  <si>
    <t>Kenya Shillings (KES)</t>
  </si>
  <si>
    <t>Korean Democratic People’S Republic Won (KPW)</t>
  </si>
  <si>
    <t>Korean Won (KRW)</t>
  </si>
  <si>
    <t>Kuwaiti Dinars (KWD)</t>
  </si>
  <si>
    <t>Kyrgyz Soms (KGS)</t>
  </si>
  <si>
    <t>Lao Kip (LAK)</t>
  </si>
  <si>
    <t>Lebanese Pounds (LBP)</t>
  </si>
  <si>
    <t>Lesotho Maloti (LSL)</t>
  </si>
  <si>
    <t>Liberian Dollars (LRD)</t>
  </si>
  <si>
    <t>Libyan Dinars (LYD)</t>
  </si>
  <si>
    <t>Lithuanian Litai (LTL)</t>
  </si>
  <si>
    <t>Macao Patacas (MOP)</t>
  </si>
  <si>
    <t>Macedonian Denars (MKD)</t>
  </si>
  <si>
    <t>Malagasy Ariary (MGA)</t>
  </si>
  <si>
    <t>Malawi Kwacha (MWK)</t>
  </si>
  <si>
    <t>Malaysian Ringgit (MYR)</t>
  </si>
  <si>
    <t>Maldivian Rufiyaa (MVR)</t>
  </si>
  <si>
    <t>Mauritanian Ouguiyas (MRO)</t>
  </si>
  <si>
    <t>Mauritian Rupees (MUR)</t>
  </si>
  <si>
    <t>Mexican Pesos (MXN)</t>
  </si>
  <si>
    <t>Moldovan Lei (MDL)</t>
  </si>
  <si>
    <t>Mongolian Togrogs (MNT)</t>
  </si>
  <si>
    <t>Moroccan Dirhams (MAD)</t>
  </si>
  <si>
    <t>Mozambican Meticais (MZN)</t>
  </si>
  <si>
    <t>Myanmar Kyats (MMK)</t>
  </si>
  <si>
    <t>Namibia Dollars (NAD)</t>
  </si>
  <si>
    <t>Nepalese Rupees (NPR)</t>
  </si>
  <si>
    <t>Netherlands Antillean Guilders (ANG)</t>
  </si>
  <si>
    <t>New Taiwan Dollars (TWD)</t>
  </si>
  <si>
    <t>New Zealand Dollars (NZD)</t>
  </si>
  <si>
    <t>Nicaraguan Cordobas (NIO)</t>
  </si>
  <si>
    <t>Nigerian Naira (NGN)</t>
  </si>
  <si>
    <t>Norwegian Kroner (NOK)</t>
  </si>
  <si>
    <t>Pakistani Rupees (PKR)</t>
  </si>
  <si>
    <t>Panamanian Balboas (PAB)</t>
  </si>
  <si>
    <t>Papua New Guinea Kina (PGK)</t>
  </si>
  <si>
    <t>Paraguayan Guaranies (PYG)</t>
  </si>
  <si>
    <t>Peruvian Nuevos Soles (PEN)</t>
  </si>
  <si>
    <t>Philippine Pesos (PHP)</t>
  </si>
  <si>
    <t>Polish Zlotys (PLN)</t>
  </si>
  <si>
    <t>Pounds Sterling (GBP)</t>
  </si>
  <si>
    <t>Qatar Riyals (QAR)</t>
  </si>
  <si>
    <t>Rials Omani (OMR)</t>
  </si>
  <si>
    <t>Romanian Lei (RON)</t>
  </si>
  <si>
    <t>Russian Rubles (RUB)</t>
  </si>
  <si>
    <t>Rwanda Francs (RWF)</t>
  </si>
  <si>
    <t>Saint Helenian Pounds (SHP)</t>
  </si>
  <si>
    <t>Salvadoran Colones (SVC)</t>
  </si>
  <si>
    <t>Samoa Tala (WST)</t>
  </si>
  <si>
    <t>Sao Tome and Principe Dobras (STD)</t>
  </si>
  <si>
    <t>Saudi Arabian Riyals (SAR)</t>
  </si>
  <si>
    <t>Serbian Dinars (RSD)</t>
  </si>
  <si>
    <t>Seychelles Rupees (SCR)</t>
  </si>
  <si>
    <t>Sierra Leonean Leones (SLL)</t>
  </si>
  <si>
    <t>Singapore Dollars (SGD)</t>
  </si>
  <si>
    <t>Solomon Islands Dollars (SBD)</t>
  </si>
  <si>
    <t>Somali Shillings (SOS)</t>
  </si>
  <si>
    <t>South African Rand (ZAR)</t>
  </si>
  <si>
    <t>South Sudanese Pounds (SSP)</t>
  </si>
  <si>
    <t>Special Drawing Rights (XDR)</t>
  </si>
  <si>
    <t>Sri Lanka Rupees (LKR)</t>
  </si>
  <si>
    <t>Sudanese Pounds (SDG)</t>
  </si>
  <si>
    <t>Surinamese Dollars (SRD)</t>
  </si>
  <si>
    <t>Swaziland Emalangeni (SZL)</t>
  </si>
  <si>
    <t>Swedish Kronor (SEK)</t>
  </si>
  <si>
    <t>Swiss Francs (CHF)</t>
  </si>
  <si>
    <t>Syrian Pounds (SYP)</t>
  </si>
  <si>
    <t>Tajik Somoni (TJS)</t>
  </si>
  <si>
    <t>Tanzania Shillings (TZS)</t>
  </si>
  <si>
    <t>Thai Baht (THB)</t>
  </si>
  <si>
    <t>Tongan Pa Anga (TOP)</t>
  </si>
  <si>
    <t>Trinidad and Tobago Dollars (TTD)</t>
  </si>
  <si>
    <t>Tunisian Dinars (TND)</t>
  </si>
  <si>
    <t>Turkish Liras (TRY)</t>
  </si>
  <si>
    <t>Turkmen Manat (TMT)</t>
  </si>
  <si>
    <t>Tuvaluan Dollars (TVD)</t>
  </si>
  <si>
    <t>U.A.E. Dirhams (AED)</t>
  </si>
  <si>
    <t>U.S. Dollars (USD)</t>
  </si>
  <si>
    <t>Uganda Shillings (UGX)</t>
  </si>
  <si>
    <t>Ukrainian Hryvnias (UAH)</t>
  </si>
  <si>
    <t>Uruguayan Pesos (UYU)</t>
  </si>
  <si>
    <t>Uzbek Sum (UZS)</t>
  </si>
  <si>
    <t>Vanuatu Vatu (VUV)</t>
  </si>
  <si>
    <t>Venezuelan Bolivares (VEF)</t>
  </si>
  <si>
    <t>Vietnamese Dong (VND)</t>
  </si>
  <si>
    <t>Yemeni Rial (YER)</t>
  </si>
  <si>
    <t>Zambian Kwacha (ZMW)</t>
  </si>
  <si>
    <t>Zimbabwe Dollars (ZWD)</t>
  </si>
  <si>
    <t>Yes</t>
  </si>
  <si>
    <t>No</t>
  </si>
  <si>
    <t>Укажите "NA" в случае, если "нет данных"</t>
  </si>
  <si>
    <t>ОТЧЕТ  I</t>
  </si>
  <si>
    <t>Укажите "NP" в случае, если "не применимо"</t>
  </si>
  <si>
    <t xml:space="preserve">Сектор госуд. управления </t>
  </si>
  <si>
    <t>ОТЧЕТ ОБ ОПЕРАЦИЯХ</t>
  </si>
  <si>
    <t>Центральное правительство (кроме фондов соц. обеспечения)</t>
  </si>
  <si>
    <t>Региональные органы управления</t>
  </si>
  <si>
    <t>Столбец консолидации</t>
  </si>
  <si>
    <t>Горизонтальные проверки</t>
  </si>
  <si>
    <t>Бюджетные</t>
  </si>
  <si>
    <t>Внебюджетные</t>
  </si>
  <si>
    <t>Центральное правительство</t>
  </si>
  <si>
    <t>Центральное правительство (CG)=(BA)</t>
  </si>
  <si>
    <t>Сектор гос. управления (GG)=(CG)+(SSF)</t>
  </si>
  <si>
    <t>BA=GL1</t>
  </si>
  <si>
    <t>EA</t>
  </si>
  <si>
    <t>CC</t>
  </si>
  <si>
    <t>SSF</t>
  </si>
  <si>
    <t>SG</t>
  </si>
  <si>
    <t>CT</t>
  </si>
  <si>
    <t>GG=GL3</t>
  </si>
  <si>
    <t>GL2</t>
  </si>
  <si>
    <t>+(EA)+(CC)</t>
  </si>
  <si>
    <t>+(SG)+(LG)+(CT)</t>
  </si>
  <si>
    <t>x</t>
  </si>
  <si>
    <t>ОПЕРАЦИИ, ВЛИЯЮЩИЕ НА ЧИСТУЮ СТОИМОСТЬ АКТИВОВ:</t>
  </si>
  <si>
    <t xml:space="preserve"> </t>
  </si>
  <si>
    <t>1</t>
  </si>
  <si>
    <t>Доходы....................................................................................................................................................................................</t>
  </si>
  <si>
    <t>11</t>
  </si>
  <si>
    <t>Налоги .....................................................................................................................................................................................</t>
  </si>
  <si>
    <t>12</t>
  </si>
  <si>
    <t>Взносы/отчисления на социальные нужды .....................................................................................................................................................</t>
  </si>
  <si>
    <t>13</t>
  </si>
  <si>
    <t>Гранты ................................................................................................................................................................................</t>
  </si>
  <si>
    <t>14</t>
  </si>
  <si>
    <t>Другие доходы .................................................................................................................................................................</t>
  </si>
  <si>
    <t>2</t>
  </si>
  <si>
    <t>Расходы ......................................................................................................................................................................................</t>
  </si>
  <si>
    <t>21</t>
  </si>
  <si>
    <t>Оплата труда работников ...........................................................................................................................................</t>
  </si>
  <si>
    <t>22</t>
  </si>
  <si>
    <t>Использование товаров и услуг .................................................................................................................................................</t>
  </si>
  <si>
    <t>23</t>
  </si>
  <si>
    <t>Потребление основного капитала .............................................................................................................................................</t>
  </si>
  <si>
    <t>24</t>
  </si>
  <si>
    <t>Проценты .........................................................................................................................................................................................</t>
  </si>
  <si>
    <t>25</t>
  </si>
  <si>
    <t>Субсидии ........................................................................................................................................................................................</t>
  </si>
  <si>
    <t>26</t>
  </si>
  <si>
    <t>27</t>
  </si>
  <si>
    <t>Социальные пособия .....................................................................................................................................................</t>
  </si>
  <si>
    <t>28</t>
  </si>
  <si>
    <t>Другие расходы .............................................................................................................................................................................</t>
  </si>
  <si>
    <t>GOB</t>
  </si>
  <si>
    <t>Валовое операционное сальдо (1-2+23) ..................................................................................................................................</t>
  </si>
  <si>
    <t>NOB</t>
  </si>
  <si>
    <t>Чистое операционное сальдо (1-2) ...............................................................................................................................................</t>
  </si>
  <si>
    <t>ОПЕРАЦИИ С НЕФИНАНСОВЫМИ АКТИВАМИ:</t>
  </si>
  <si>
    <t>31</t>
  </si>
  <si>
    <t>Чистые/валовые инвестиции в нефинансовые активы .......................................................................................................................</t>
  </si>
  <si>
    <t>311</t>
  </si>
  <si>
    <t>Основные фонды .............................................................................................................................................................................</t>
  </si>
  <si>
    <t>312</t>
  </si>
  <si>
    <t>Запасы материальных оборотных средств .............................................................................................................................................................</t>
  </si>
  <si>
    <t>313</t>
  </si>
  <si>
    <t>Ценности ....................................................................................................................................................................................</t>
  </si>
  <si>
    <t>314</t>
  </si>
  <si>
    <t>Непроизведенные активы ............................................................................................................................................................</t>
  </si>
  <si>
    <t>2M</t>
  </si>
  <si>
    <t>Совокупные расходы  (2+31) .........................................................................................................................................</t>
  </si>
  <si>
    <t>NLB</t>
  </si>
  <si>
    <t>Чистое кредитование (+) / Чистое заимствование (-) (1-2-31) или (1-2M) .........................................................................................................................................</t>
  </si>
  <si>
    <t>ОПЕРАЦИИ С ФИНАНСОВЫМИ АКТИВАМИ И ОБЯЗАТЕЛЬСТВАМИ (ФИНАНСИРОВАНИЕ):</t>
  </si>
  <si>
    <t>32</t>
  </si>
  <si>
    <t>Чистое приобретение финансовых активов ...............................................................................................................................</t>
  </si>
  <si>
    <t>321</t>
  </si>
  <si>
    <t>Внутренние дебиторы ...................................................................................................................................................................................</t>
  </si>
  <si>
    <t>322</t>
  </si>
  <si>
    <t>Внешние дебиторы ........................................................................................................................................................................................</t>
  </si>
  <si>
    <t>33</t>
  </si>
  <si>
    <t>Чистое принятие обязательств .................................................................................................................................................</t>
  </si>
  <si>
    <t>331</t>
  </si>
  <si>
    <t>Внутренние кредиторы ...................................................................................................................................................................................</t>
  </si>
  <si>
    <t>332</t>
  </si>
  <si>
    <t>Внешние кредиторы ........................................................................................................................................................................................</t>
  </si>
  <si>
    <t>NLBz</t>
  </si>
  <si>
    <t>Общее статистические расхождение: NLB и финансирование (32-33-NLB) ..................................................................................................................</t>
  </si>
  <si>
    <t>Справочные статьи:</t>
  </si>
  <si>
    <t>2g</t>
  </si>
  <si>
    <t>Расходы, кроме потребления основного капитала (=2-23) ...............................................................................................</t>
  </si>
  <si>
    <t>31g</t>
  </si>
  <si>
    <t>Валовые инвестиции в нефинансовые активы (=31+23) ...............................................................................................</t>
  </si>
  <si>
    <t>NCB</t>
  </si>
  <si>
    <t>Чистое изменение запаса денежных средств  (=3202=3212+3222) ...............................................................................................</t>
  </si>
  <si>
    <t>PB</t>
  </si>
  <si>
    <t>Первичное чистое кредитование/заимствование (NLB+24) ...................................................................................................................................................................................</t>
  </si>
  <si>
    <t>GB</t>
  </si>
  <si>
    <t>Сальдо государственных финансов согласно национальному определению ...............................................................................................</t>
  </si>
  <si>
    <t>ВЕРТИКАЛЬНАЯ ПРОВЕРКА ДЛЯ ОТЧЕТА I</t>
  </si>
  <si>
    <t>Балансирующие статьи:</t>
  </si>
  <si>
    <t>GOB=1-2+23</t>
  </si>
  <si>
    <t>NOB=1-2</t>
  </si>
  <si>
    <t>NLB=1-2-31</t>
  </si>
  <si>
    <t>NLB=1-2M</t>
  </si>
  <si>
    <t>Oбщая сумма=0=1-2-31-32+33+NLBz</t>
  </si>
  <si>
    <t>Oбщая сумма=0=1-2M-32+33+NLBz</t>
  </si>
  <si>
    <t>PB=NLB+24</t>
  </si>
  <si>
    <t>Компоненты:</t>
  </si>
  <si>
    <t>1=11+12+13+14</t>
  </si>
  <si>
    <t>2=21+22+23+24+25+26+27+28</t>
  </si>
  <si>
    <t>31=311+312+313+314</t>
  </si>
  <si>
    <t>32=321+322</t>
  </si>
  <si>
    <t>33=331+332</t>
  </si>
  <si>
    <t>Консолидация:</t>
  </si>
  <si>
    <t>Консолидация не должна влиять на сальдо</t>
  </si>
  <si>
    <t>GOB=0 для CC и CT?</t>
  </si>
  <si>
    <t>NOB=0 для CC и CT?</t>
  </si>
  <si>
    <t>31=0 для CC и CT?</t>
  </si>
  <si>
    <t>NLB=0 для CC и CT?</t>
  </si>
  <si>
    <t>(32-33)=0 для CC и CT?</t>
  </si>
  <si>
    <t>ОТЧЕТ II</t>
  </si>
  <si>
    <t>ОТЧЕТ ОБ ИСТОЧНИКАХ
И ИСПОЛЬЗОВАНИИ ДЕНЕЖНЫХ СРЕДСТВ</t>
  </si>
  <si>
    <t>CGC</t>
  </si>
  <si>
    <t>GGC</t>
  </si>
  <si>
    <t>ПОТОКИ ДЕНЕЖНЫХ СРЕДСТВ В СВЯЗИ С ОПЕРАЦИОННОЙ ДЕЯТЕЛЬНОСТЬЮ:</t>
  </si>
  <si>
    <t>GR_G14_CA</t>
  </si>
  <si>
    <t>C1</t>
  </si>
  <si>
    <t>Поступления денежных средств в результате операционной деятельности ....................................................................................................................................................................................</t>
  </si>
  <si>
    <t>GRT_G14_CA</t>
  </si>
  <si>
    <t>C11</t>
  </si>
  <si>
    <t>GRS_G14_CA</t>
  </si>
  <si>
    <t>C12</t>
  </si>
  <si>
    <t>GRG_G14_CA</t>
  </si>
  <si>
    <t>C13</t>
  </si>
  <si>
    <t>GRO_G14_CA</t>
  </si>
  <si>
    <t>C14</t>
  </si>
  <si>
    <t>Другие поступления .................................................................................................................................................................</t>
  </si>
  <si>
    <t>GE_G14_CA</t>
  </si>
  <si>
    <t>C2</t>
  </si>
  <si>
    <t>Выплаты денежных средств для проведения операционной деятельности ......................................................................................................................................................................................</t>
  </si>
  <si>
    <t>GECE_G14_CA</t>
  </si>
  <si>
    <t>C21</t>
  </si>
  <si>
    <t>GEGS_G14_CA</t>
  </si>
  <si>
    <t>C22</t>
  </si>
  <si>
    <t>Покупка товаров и услуг .................................................................................................................................................</t>
  </si>
  <si>
    <t>GEI_G14_CA</t>
  </si>
  <si>
    <t>C24</t>
  </si>
  <si>
    <t>GEST_G14_CA</t>
  </si>
  <si>
    <t>C25</t>
  </si>
  <si>
    <t>GEG_G14_CA</t>
  </si>
  <si>
    <t>C26</t>
  </si>
  <si>
    <t>GES_G14_CA</t>
  </si>
  <si>
    <t>C27</t>
  </si>
  <si>
    <t>GEO_G14_CA</t>
  </si>
  <si>
    <t>C28</t>
  </si>
  <si>
    <t>Другие платежи .............................................................................................................................................................................</t>
  </si>
  <si>
    <t>GXCBN_G14_CA</t>
  </si>
  <si>
    <t>CIO</t>
  </si>
  <si>
    <t>Чистый приток денежных средств в результате операционной деятельности (1-2)...............................................................................................................................................</t>
  </si>
  <si>
    <t>ПОТОКИ ДЕНЕЖНЫХ СРЕДСТВ В СВЯЗИ С ОПЕРАЦИЯМИ С НЕФИНАНСОВЫМИ АКТИВАМИ:</t>
  </si>
  <si>
    <t>GADAN_T_G14_CA</t>
  </si>
  <si>
    <t>C31</t>
  </si>
  <si>
    <t>Чистый отток денежных средств в связи с инвестициями в нефинансовые активы .......................................................................................................................</t>
  </si>
  <si>
    <t>GADANF_T_G14_CA</t>
  </si>
  <si>
    <t>C311</t>
  </si>
  <si>
    <t>GADANI_T_G14_CA</t>
  </si>
  <si>
    <t>C312</t>
  </si>
  <si>
    <t>GADANV_T_G14_CA</t>
  </si>
  <si>
    <t>C313</t>
  </si>
  <si>
    <t>GADANN_T_G14_CA</t>
  </si>
  <si>
    <t>C314</t>
  </si>
  <si>
    <t>GX_G14_CA</t>
  </si>
  <si>
    <t>C2M</t>
  </si>
  <si>
    <t>Потоки денежных средств в связи с расходами (2+31) .........................................................................................................................................</t>
  </si>
  <si>
    <t>GXOB_G14_CA</t>
  </si>
  <si>
    <t>CSD</t>
  </si>
  <si>
    <t>Профицит (+) / дефицит денежных средств (-) (1-2-31) .........................................................................................................................................</t>
  </si>
  <si>
    <t>ПОТОКИ ДЕНЕЖНЫХ СРЕДСТВ В СВЯЗИ С ОПЕРАЦИЯМИ С ФИНАНСОВЫМИ АКТИВАМИ И ОБЯЗАТЕЛЬСТВАМИ (ФИНАНСИРОВАНИЕ):</t>
  </si>
  <si>
    <t>GADAFX_T_G14_CA</t>
  </si>
  <si>
    <t>C32x</t>
  </si>
  <si>
    <t>Чистое приобретение финансовых активов, помимо денежных средств ...............................................................................................................................</t>
  </si>
  <si>
    <t>GADAFXD_T_G14_CA</t>
  </si>
  <si>
    <t>C321x</t>
  </si>
  <si>
    <t>GADAFXF_T_G14_CA</t>
  </si>
  <si>
    <t>C322x</t>
  </si>
  <si>
    <t>GADL_T_G14_CA</t>
  </si>
  <si>
    <t>C33</t>
  </si>
  <si>
    <t>GADLD_T_G14_CA</t>
  </si>
  <si>
    <t>C331</t>
  </si>
  <si>
    <t>GADLF_T_G14_CA</t>
  </si>
  <si>
    <t>C332</t>
  </si>
  <si>
    <t>GXCCF_G14_CA</t>
  </si>
  <si>
    <t>NFB</t>
  </si>
  <si>
    <t>Чистый приток денежных средств в связи с операциями по финансированию (33-32x) .........................................................................................................................................</t>
  </si>
  <si>
    <t>GXCNC_G14_CA</t>
  </si>
  <si>
    <t>Чистое изменение в запасах денежных средств (CSD+NFB=3202=3212+3222) ...............................................................................................</t>
  </si>
  <si>
    <t>GXCNLA_G14_CA</t>
  </si>
  <si>
    <t>CSDz</t>
  </si>
  <si>
    <t>Oбщее статистическое расхождение: CSD и финансирование (C32x+NCB-C33-CSD) ..................................................................................................................</t>
  </si>
  <si>
    <t>GXOPB_G14_CA</t>
  </si>
  <si>
    <t>CPB</t>
  </si>
  <si>
    <t>Первичный профицит/дефицит денежных средств (CSD+24) ...................................................................................................................................................................................</t>
  </si>
  <si>
    <t>GB_PR_G14_CA</t>
  </si>
  <si>
    <t>ВЕРТИКАЛЬНЫЕ ПРОВЕРКИ ДЛЯ ОТЧЕТА II</t>
  </si>
  <si>
    <t>CIO=C1-C2</t>
  </si>
  <si>
    <t>CSD=C1-C2-C31</t>
  </si>
  <si>
    <t>CSD=C1-C2M</t>
  </si>
  <si>
    <t>NFB=-C32x+C33</t>
  </si>
  <si>
    <t>NCB=CSD+NFB+CSDz</t>
  </si>
  <si>
    <t>Overall=0=C1-C2-C31+CSDz+NFB-NCB</t>
  </si>
  <si>
    <t>Overall=0=C1-C2M+CSDz+NFB-NCB</t>
  </si>
  <si>
    <t>C1=C11+C12+C13+C14</t>
  </si>
  <si>
    <t>C2=C21+C22+C23+C24+C25+C26+C27+C28</t>
  </si>
  <si>
    <t>C31=C311+C312+C313+C314</t>
  </si>
  <si>
    <t>C32x=C321x+C322x</t>
  </si>
  <si>
    <t>C33=C331+C332</t>
  </si>
  <si>
    <t>Отчет II в сравнении с детализированными таблицами (только для стран, представляющих отчетность на кассовой основе):</t>
  </si>
  <si>
    <t>C1=таблица1:1</t>
  </si>
  <si>
    <t>C11=таблица1:11</t>
  </si>
  <si>
    <t>C12=таблица1:12</t>
  </si>
  <si>
    <t>C13=таблица1:13</t>
  </si>
  <si>
    <t>C14=таблица1:14</t>
  </si>
  <si>
    <t>C2=таблица2:2</t>
  </si>
  <si>
    <t>C21=таблица2:21</t>
  </si>
  <si>
    <t>C22=таблица2:22</t>
  </si>
  <si>
    <t>C24=таблица2:24</t>
  </si>
  <si>
    <t>C25=таблица2:25</t>
  </si>
  <si>
    <t>C26=таблица2:26</t>
  </si>
  <si>
    <t>C27=таблица2:27</t>
  </si>
  <si>
    <t>C28=таблица2:28</t>
  </si>
  <si>
    <t>C31=таблица3:31</t>
  </si>
  <si>
    <t>C311=таблица3:311</t>
  </si>
  <si>
    <t>C312=таблица3:312</t>
  </si>
  <si>
    <t>C313=таблица3:313</t>
  </si>
  <si>
    <t>C314=таблица3:314</t>
  </si>
  <si>
    <t>CSD=таблица3:3M2-CSDz</t>
  </si>
  <si>
    <t>C32x+NCB=таблица 3:32</t>
  </si>
  <si>
    <t>NCB=3202</t>
  </si>
  <si>
    <t>NCB=3212+3222</t>
  </si>
  <si>
    <t>33=таблица3:33</t>
  </si>
  <si>
    <t>331=таблица3:331</t>
  </si>
  <si>
    <t>332=таблица3:332</t>
  </si>
  <si>
    <t>CPB=CSD+24</t>
  </si>
  <si>
    <t>CIO=0 для CC и CT?</t>
  </si>
  <si>
    <t>C31=0 для CC и CT?</t>
  </si>
  <si>
    <t>CSD=0 для CC и CT?</t>
  </si>
  <si>
    <t>(C32x-C33+NCB)=0 для CC и CT?</t>
  </si>
  <si>
    <t>Статьи, относящиеся исключительно к отношениям с негосударственными единицами, не подлежат консолидации</t>
  </si>
  <si>
    <t>C12=0 для CC и CT?</t>
  </si>
  <si>
    <t>C21=0 для CC и CT?</t>
  </si>
  <si>
    <t>C27=0 для CC и CT?</t>
  </si>
  <si>
    <t>C322x=0 для CC и CT?</t>
  </si>
  <si>
    <t>C332=0 для CC и CT?</t>
  </si>
  <si>
    <t>ОТЧЕТ III</t>
  </si>
  <si>
    <t>СВОДНЫЙ ОТЧЕТ О ПОТОКАХ И ЗАПАСАХ</t>
  </si>
  <si>
    <t>НЕФИНАНСОВЫЕ АКТИВЫ</t>
  </si>
  <si>
    <r>
      <rPr>
        <b/>
        <sz val="7.5"/>
        <rFont val="Segoe UI"/>
        <family val="2"/>
        <charset val="1"/>
      </rPr>
      <t>61</t>
    </r>
    <r>
      <rPr>
        <b/>
        <vertAlign val="subscript"/>
        <sz val="8.25"/>
        <rFont val="Segoe UI"/>
        <family val="2"/>
        <charset val="1"/>
      </rPr>
      <t>t-1</t>
    </r>
  </si>
  <si>
    <t>Начальный баланс  ....................................................................................................................................................................</t>
  </si>
  <si>
    <t>Операции (чистые) ....................................................................................................................................................</t>
  </si>
  <si>
    <t>91</t>
  </si>
  <si>
    <t>Общая сумма других экономических потоков ..................................................................................................................................................................</t>
  </si>
  <si>
    <r>
      <rPr>
        <b/>
        <sz val="7.5"/>
        <rFont val="Segoe UI"/>
        <family val="2"/>
        <charset val="1"/>
      </rPr>
      <t>61</t>
    </r>
    <r>
      <rPr>
        <b/>
        <vertAlign val="subscript"/>
        <sz val="8.25"/>
        <rFont val="Segoe UI"/>
        <family val="2"/>
        <charset val="1"/>
      </rPr>
      <t>t</t>
    </r>
  </si>
  <si>
    <t>Заключительный баланс  ....................................................................................................................................................</t>
  </si>
  <si>
    <t>NFAz</t>
  </si>
  <si>
    <t>Расхождение между запасами и потоками нефинансовых активов (61t-61t-1-31-91) ...................................................................................................</t>
  </si>
  <si>
    <t>ФИНАНСОВЫЕ АКТИВЫ</t>
  </si>
  <si>
    <r>
      <rPr>
        <b/>
        <sz val="7.5"/>
        <rFont val="Segoe UI"/>
        <family val="2"/>
        <charset val="1"/>
      </rPr>
      <t>62</t>
    </r>
    <r>
      <rPr>
        <b/>
        <vertAlign val="subscript"/>
        <sz val="8.25"/>
        <rFont val="Segoe UI"/>
        <family val="2"/>
        <charset val="1"/>
      </rPr>
      <t>t-1</t>
    </r>
  </si>
  <si>
    <t>92</t>
  </si>
  <si>
    <r>
      <rPr>
        <b/>
        <sz val="7.5"/>
        <rFont val="Segoe UI"/>
        <family val="2"/>
        <charset val="1"/>
      </rPr>
      <t>62</t>
    </r>
    <r>
      <rPr>
        <b/>
        <vertAlign val="subscript"/>
        <sz val="8.25"/>
        <rFont val="Segoe UI"/>
        <family val="2"/>
        <charset val="1"/>
      </rPr>
      <t>t</t>
    </r>
  </si>
  <si>
    <t>FAz</t>
  </si>
  <si>
    <t>Расхождение между запасами и потоками финансовых активов (62t-62t-1-32-92) ...................................................................................................</t>
  </si>
  <si>
    <t>ОБЯЗАТЕЛЬСТВА</t>
  </si>
  <si>
    <r>
      <rPr>
        <b/>
        <sz val="7.5"/>
        <rFont val="Segoe UI"/>
        <family val="2"/>
        <charset val="1"/>
      </rPr>
      <t>63</t>
    </r>
    <r>
      <rPr>
        <b/>
        <vertAlign val="subscript"/>
        <sz val="8.25"/>
        <rFont val="Segoe UI"/>
        <family val="2"/>
        <charset val="1"/>
      </rPr>
      <t>t-1</t>
    </r>
  </si>
  <si>
    <t>93</t>
  </si>
  <si>
    <r>
      <rPr>
        <b/>
        <sz val="7.5"/>
        <rFont val="Segoe UI"/>
        <family val="2"/>
        <charset val="1"/>
      </rPr>
      <t>63</t>
    </r>
    <r>
      <rPr>
        <b/>
        <vertAlign val="subscript"/>
        <sz val="8.25"/>
        <rFont val="Segoe UI"/>
        <family val="2"/>
        <charset val="1"/>
      </rPr>
      <t>t</t>
    </r>
  </si>
  <si>
    <t>Lz</t>
  </si>
  <si>
    <t>Расхождение между запасами и потоками обязательств (63t-63t-1-33-93) ...................................................................................................</t>
  </si>
  <si>
    <t>ЧИСТАЯ СТОИМОСТЬ ФИНАНСОВЫХ АКТИВОВ</t>
  </si>
  <si>
    <r>
      <rPr>
        <b/>
        <sz val="7.5"/>
        <rFont val="Segoe UI"/>
        <family val="2"/>
        <charset val="1"/>
      </rPr>
      <t>6M2</t>
    </r>
    <r>
      <rPr>
        <b/>
        <vertAlign val="subscript"/>
        <sz val="8.25"/>
        <rFont val="Segoe UI"/>
        <family val="2"/>
        <charset val="1"/>
      </rPr>
      <t>t-1</t>
    </r>
  </si>
  <si>
    <t>3M2</t>
  </si>
  <si>
    <t>9M2</t>
  </si>
  <si>
    <r>
      <rPr>
        <b/>
        <sz val="7.5"/>
        <rFont val="Segoe UI"/>
        <family val="2"/>
        <charset val="1"/>
      </rPr>
      <t>6M2</t>
    </r>
    <r>
      <rPr>
        <b/>
        <vertAlign val="subscript"/>
        <sz val="8.25"/>
        <rFont val="Segoe UI"/>
        <family val="2"/>
        <charset val="1"/>
      </rPr>
      <t>t</t>
    </r>
  </si>
  <si>
    <t>6M2z</t>
  </si>
  <si>
    <t>Расхождение между запасами и потоками по чистой стоимости финансовых активов (6M2t-6M2t-1-3M2-9M2) ...................................................................................................</t>
  </si>
  <si>
    <t>D1 DEBT LIABILITIES</t>
  </si>
  <si>
    <r>
      <rPr>
        <b/>
        <sz val="7.5"/>
        <rFont val="Segoe UI"/>
        <family val="2"/>
        <charset val="1"/>
      </rPr>
      <t>6M3D1</t>
    </r>
    <r>
      <rPr>
        <b/>
        <vertAlign val="subscript"/>
        <sz val="8.25"/>
        <rFont val="Segoe UI"/>
        <family val="2"/>
        <charset val="1"/>
      </rPr>
      <t>t-1</t>
    </r>
  </si>
  <si>
    <t>Opening stock position ....................................................................................................................................................................</t>
  </si>
  <si>
    <t>3M3D1</t>
  </si>
  <si>
    <t>Transactions (net) ....................................................................................................................................................</t>
  </si>
  <si>
    <t>9M3D1</t>
  </si>
  <si>
    <t>Total other economic flows ..................................................................................................................................................................</t>
  </si>
  <si>
    <r>
      <rPr>
        <b/>
        <sz val="7.5"/>
        <rFont val="Segoe UI"/>
        <family val="2"/>
        <charset val="1"/>
      </rPr>
      <t>6M3D1</t>
    </r>
    <r>
      <rPr>
        <b/>
        <vertAlign val="subscript"/>
        <sz val="8.25"/>
        <rFont val="Segoe UI"/>
        <family val="2"/>
        <charset val="1"/>
      </rPr>
      <t>t</t>
    </r>
  </si>
  <si>
    <t>Closing stock position ....................................................................................................................................................</t>
  </si>
  <si>
    <t>6M3D1z</t>
  </si>
  <si>
    <r>
      <rPr>
        <sz val="7.5"/>
        <rFont val="Segoe UI"/>
        <family val="2"/>
        <charset val="1"/>
      </rPr>
      <t>Stock-Flow discrepancy in D1 debt liabilities (6MD1</t>
    </r>
    <r>
      <rPr>
        <vertAlign val="subscript"/>
        <sz val="7.5"/>
        <rFont val="Segoe UI"/>
        <family val="2"/>
        <charset val="1"/>
      </rPr>
      <t>t</t>
    </r>
    <r>
      <rPr>
        <sz val="7.5"/>
        <rFont val="Segoe UI"/>
        <family val="2"/>
        <charset val="1"/>
      </rPr>
      <t>-6MD1</t>
    </r>
    <r>
      <rPr>
        <vertAlign val="subscript"/>
        <sz val="7.5"/>
        <rFont val="Segoe UI"/>
        <family val="2"/>
        <charset val="1"/>
      </rPr>
      <t>t-1</t>
    </r>
    <r>
      <rPr>
        <sz val="7.5"/>
        <rFont val="Segoe UI"/>
        <family val="2"/>
        <charset val="1"/>
      </rPr>
      <t>-3MD1-9MD1) ...................................................................................................</t>
    </r>
  </si>
  <si>
    <t>ВЕРТИКАЛЬНЫЕ ПРОВЕРКИ ДЛЯ ОТЧЕТА III</t>
  </si>
  <si>
    <t>NFA=общая сумма=61t-61t-1-31-91-NFAz</t>
  </si>
  <si>
    <t>FA=общая сумма=62t-62t-1-32-92-FAz</t>
  </si>
  <si>
    <t>L=общая сумма=63t-63t-1-33-93-Lz</t>
  </si>
  <si>
    <t>NFW=общая сумма=6M2t-6M2t-1-3M2-9M2-6M2z</t>
  </si>
  <si>
    <t>D1=общая сумма=6MD1t-6MD1t-1-3MD1-9MD1-6MD1z</t>
  </si>
  <si>
    <t>Statement III vs Tables 3-9</t>
  </si>
  <si>
    <t>31=Table3:31</t>
  </si>
  <si>
    <t>32=Table3:32</t>
  </si>
  <si>
    <t>33=Table3:33</t>
  </si>
  <si>
    <t>61=Table6:61</t>
  </si>
  <si>
    <t>62=Table6:62</t>
  </si>
  <si>
    <t>63=Table6:63</t>
  </si>
  <si>
    <t>91=Table9:91</t>
  </si>
  <si>
    <t>92=Table9:92</t>
  </si>
  <si>
    <t>93=Table9:93</t>
  </si>
  <si>
    <t>3M2=Table3:3M2</t>
  </si>
  <si>
    <t>9M2=Table9:9M2</t>
  </si>
  <si>
    <t>6M2=Table6:6M2</t>
  </si>
  <si>
    <t>3M3D1=Table3:3M3D1</t>
  </si>
  <si>
    <t>9M3D1=Table9:9M3D1</t>
  </si>
  <si>
    <t>6M3D1=Table6:6M3D1</t>
  </si>
  <si>
    <t>ОТЧЕТ IV</t>
  </si>
  <si>
    <t>ОТЧЕТ ОБ ОБЩИХ ИЗМЕНЕНИЯХ
ЧИСТОЙ СТОИМОСТИ АКТИВОВ</t>
  </si>
  <si>
    <r>
      <rPr>
        <b/>
        <sz val="7.5"/>
        <rFont val="Segoe UI"/>
        <family val="2"/>
        <charset val="1"/>
      </rPr>
      <t>6</t>
    </r>
    <r>
      <rPr>
        <b/>
        <vertAlign val="subscript"/>
        <sz val="8.25"/>
        <rFont val="Segoe UI"/>
        <family val="2"/>
        <charset val="1"/>
      </rPr>
      <t>t-1</t>
    </r>
  </si>
  <si>
    <t>ЧИСТАЯ СТОИМОСТЬ АКТИВОВ НА НАЧАЛО ПЕРИОДА .........................................................................................................................................</t>
  </si>
  <si>
    <t>Доходы ....................................................................................................................................................................................</t>
  </si>
  <si>
    <t>ИЗМЕНЕНИЕ ЧИСТОЙ СТОИМОСТИ АКТИВОВ В СВЯЗИ С ДРУГИМИ ЭКОНОМИЧЕСКИМИ ПОТОКАМИ:</t>
  </si>
  <si>
    <t>Нефинансовые активы ....................................................................................................................................................................</t>
  </si>
  <si>
    <t>41</t>
  </si>
  <si>
    <t>Холдинговая прибыль .............................................................................................................................................................................</t>
  </si>
  <si>
    <t>51</t>
  </si>
  <si>
    <t>Другие изменения в объеме нефинансовых активов .............................................................................................................................................................</t>
  </si>
  <si>
    <t>Финансовые активы ....................................................................................................................................................................</t>
  </si>
  <si>
    <t>42</t>
  </si>
  <si>
    <t>52</t>
  </si>
  <si>
    <t>Другие изменения в объеме финансовых активов .............................................................................................................................................................</t>
  </si>
  <si>
    <t>Обязательства ....................................................................................................................................................................</t>
  </si>
  <si>
    <t>43</t>
  </si>
  <si>
    <t>53</t>
  </si>
  <si>
    <t>Другие изменения в объеме обязательств .............................................................................................................................................................</t>
  </si>
  <si>
    <t>9</t>
  </si>
  <si>
    <t>Общая сумма других экономических потоков (91+92+93) .........................................................................................................................................</t>
  </si>
  <si>
    <t>CNW</t>
  </si>
  <si>
    <t>Общее изменение чистой стоимости активов (NOB+9) .........................................................................................................................................</t>
  </si>
  <si>
    <r>
      <rPr>
        <b/>
        <sz val="7.5"/>
        <rFont val="Segoe UI"/>
        <family val="2"/>
        <charset val="1"/>
      </rPr>
      <t>6</t>
    </r>
    <r>
      <rPr>
        <b/>
        <vertAlign val="subscript"/>
        <sz val="8.25"/>
        <rFont val="Segoe UI"/>
        <family val="2"/>
        <charset val="1"/>
      </rPr>
      <t>t</t>
    </r>
  </si>
  <si>
    <t>ЧИСТАЯ СТОИМОСТЬ АКТИВОВ НА КОНЕЦ ПЕРИОДА .........................................................................................................................................</t>
  </si>
  <si>
    <t>CNWz</t>
  </si>
  <si>
    <t>Расхождение между запасами и потоками: CNW и изменение запасов (CNW-6t+6t-1) ..................................................................................................................</t>
  </si>
  <si>
    <t>ВЕРТИКАЛЬНЫЕ ПРОВЕРКИ ДЛЯ ОТЧЕТА  IV</t>
  </si>
  <si>
    <t>Oбщая сумма=0=6t-(6t-1)-CNW+CNWz</t>
  </si>
  <si>
    <t>NOB=ОтчетI:NOB</t>
  </si>
  <si>
    <t>9=91+92-93</t>
  </si>
  <si>
    <t>CNW=NOB+9</t>
  </si>
  <si>
    <t>91=41+51</t>
  </si>
  <si>
    <t>92=42+52</t>
  </si>
  <si>
    <t>93=43+53</t>
  </si>
  <si>
    <t>1=Table1:1</t>
  </si>
  <si>
    <t>2=Table2:2</t>
  </si>
  <si>
    <t>9=Table9:9</t>
  </si>
  <si>
    <r>
      <rPr>
        <sz val="7.5"/>
        <rFont val="Segoe UI"/>
        <family val="2"/>
        <charset val="1"/>
      </rPr>
      <t>6</t>
    </r>
    <r>
      <rPr>
        <vertAlign val="subscript"/>
        <sz val="8"/>
        <rFont val="Segoe UI"/>
        <family val="2"/>
        <charset val="1"/>
      </rPr>
      <t>t</t>
    </r>
    <r>
      <rPr>
        <sz val="7.5"/>
        <rFont val="Segoe UI"/>
        <family val="2"/>
        <charset val="1"/>
      </rPr>
      <t>=Table6:6</t>
    </r>
  </si>
  <si>
    <t>TAБЛИЦА 1</t>
  </si>
  <si>
    <t>ДОХОДЫ</t>
  </si>
  <si>
    <t>GR_G14</t>
  </si>
  <si>
    <t>ДОХОДЫ ..............................................................................................................................................................................</t>
  </si>
  <si>
    <t>GRT_G14</t>
  </si>
  <si>
    <t>Налоги ............................................................................................................................................................................................</t>
  </si>
  <si>
    <t>GRTI_G14</t>
  </si>
  <si>
    <t>111</t>
  </si>
  <si>
    <t>Налоги на доходы, прибыль и прирост стоимости капитала ............................................................................................................................</t>
  </si>
  <si>
    <t>GRTII_G14</t>
  </si>
  <si>
    <t>1111</t>
  </si>
  <si>
    <t>Уплачиваемые физическими лицами .............................................................................................................................................................</t>
  </si>
  <si>
    <t>GRTIC_G14</t>
  </si>
  <si>
    <t>1112</t>
  </si>
  <si>
    <t>Уплачиваемые корпорациями и другими предприятиями ........................................................................................................</t>
  </si>
  <si>
    <t>GRTIU_G14</t>
  </si>
  <si>
    <t>1113</t>
  </si>
  <si>
    <t>Прочие .................................................................................................................................................................................</t>
  </si>
  <si>
    <t>GRTPAY_G14</t>
  </si>
  <si>
    <t>112</t>
  </si>
  <si>
    <t>Налоги на фонд заработной платы и рабочую силу ........................................................................................................................</t>
  </si>
  <si>
    <t>GRTP_G14</t>
  </si>
  <si>
    <t>113</t>
  </si>
  <si>
    <t>Налоги на собственность .........................................................................................................................................................</t>
  </si>
  <si>
    <t>GRTPP_G14</t>
  </si>
  <si>
    <t>1131</t>
  </si>
  <si>
    <t>Периодические налоги на недвижимое имущество .....................................................................................................................</t>
  </si>
  <si>
    <t>GRTPW_G14</t>
  </si>
  <si>
    <t>1132</t>
  </si>
  <si>
    <t>Периодические налоги на чистую стоимость имущества ........................................................................................................</t>
  </si>
  <si>
    <t>GRTPE_G14</t>
  </si>
  <si>
    <t>1133</t>
  </si>
  <si>
    <t>Налоги на наследуемое имущество, наследство и дарение ....................................................................................................</t>
  </si>
  <si>
    <t>GRTPN_G14</t>
  </si>
  <si>
    <t>1135</t>
  </si>
  <si>
    <t>Налоги с капитала ....................................................................................................................................................................</t>
  </si>
  <si>
    <t>GRTPR_G14</t>
  </si>
  <si>
    <t>1136</t>
  </si>
  <si>
    <t>Другие периодические налоги на собственность .................................................................................................</t>
  </si>
  <si>
    <t>GRTGS_G14</t>
  </si>
  <si>
    <t>114</t>
  </si>
  <si>
    <t>Налоги на товары и услуги ..............................................................................................................................</t>
  </si>
  <si>
    <t>GRTGSG_G14</t>
  </si>
  <si>
    <t>1141</t>
  </si>
  <si>
    <t>Общие налоги на товары и услуги ..........................................................................................</t>
  </si>
  <si>
    <t>GRTGSGV_G14</t>
  </si>
  <si>
    <t>11411</t>
  </si>
  <si>
    <t>Налоги на добавленную стоимость .............................................................................................................................</t>
  </si>
  <si>
    <t>GRTGSGS_G14</t>
  </si>
  <si>
    <t>11412</t>
  </si>
  <si>
    <t>Налоги с продаж ..............................................................................................................................................</t>
  </si>
  <si>
    <t>GRTGSGT_G14</t>
  </si>
  <si>
    <t>11413</t>
  </si>
  <si>
    <t>Налоги с оборота и другие общие налоги на товары и услуги ....................................................................................................................................................................</t>
  </si>
  <si>
    <t>GRTPF_G14</t>
  </si>
  <si>
    <t>11414</t>
  </si>
  <si>
    <t>Налоги на финансовые операции и операции с капиталом ....................................................................................................................................................................</t>
  </si>
  <si>
    <t>GRTGSE_G14</t>
  </si>
  <si>
    <t>1142</t>
  </si>
  <si>
    <t>Акцизные сборы ...........................................................................................................................................................</t>
  </si>
  <si>
    <t>GRTGSP_G14</t>
  </si>
  <si>
    <t>1143</t>
  </si>
  <si>
    <t>Прибыль фискальных монополий ..............................................................................................................</t>
  </si>
  <si>
    <t>GRTGSS_G14</t>
  </si>
  <si>
    <t>1144</t>
  </si>
  <si>
    <t>Налоги на специфические услуги .................................................................................................................................</t>
  </si>
  <si>
    <t>GRTGSU_G14</t>
  </si>
  <si>
    <t>1145</t>
  </si>
  <si>
    <t>Налоги на использование товаров и услуг и на разрешение на их использование или на ведение деятельности .........................................................................</t>
  </si>
  <si>
    <t>GRTGSUM_G14</t>
  </si>
  <si>
    <t>11451</t>
  </si>
  <si>
    <t>Налоги на автотранспортные средства .............................................................................................................................................</t>
  </si>
  <si>
    <t>GRTGSUO_G14</t>
  </si>
  <si>
    <t>11452</t>
  </si>
  <si>
    <t>Прочие ...............................................................................................................................................................</t>
  </si>
  <si>
    <t>GRTGSO_G14</t>
  </si>
  <si>
    <t>1146</t>
  </si>
  <si>
    <t>Другие налоги на товары и услуги ...........................................................................................................</t>
  </si>
  <si>
    <t>GRTT_G14</t>
  </si>
  <si>
    <t>115</t>
  </si>
  <si>
    <t>Налоги на международную торговлю и операции ................................................................................................</t>
  </si>
  <si>
    <t>GRTTC_G14</t>
  </si>
  <si>
    <t>1151</t>
  </si>
  <si>
    <t>Таможенные и другие импортные пошлины ...................................................................................................................</t>
  </si>
  <si>
    <t>GRTTE_G14</t>
  </si>
  <si>
    <t>1152</t>
  </si>
  <si>
    <t>Налоги на экспорт .........................................................................................................................................</t>
  </si>
  <si>
    <t>GRTTP_G14</t>
  </si>
  <si>
    <t>1153</t>
  </si>
  <si>
    <t>Прибыль экспортных или импортных монополий ...............................................................................................</t>
  </si>
  <si>
    <t>GRTTXP_G14</t>
  </si>
  <si>
    <t>1154</t>
  </si>
  <si>
    <t>Налог на курсовую прибыль .....................................................................................................................................</t>
  </si>
  <si>
    <t>GRTTXT_G14</t>
  </si>
  <si>
    <t>1155</t>
  </si>
  <si>
    <t>Налоги на операции с иностранной валютой .......................................................................................................................................</t>
  </si>
  <si>
    <t>GRTTO_G14</t>
  </si>
  <si>
    <t>1156</t>
  </si>
  <si>
    <t>Другие налоги на международную торговлю и операции .......................................................................................</t>
  </si>
  <si>
    <t>GRTO_G14</t>
  </si>
  <si>
    <t>116</t>
  </si>
  <si>
    <t>Другие налоги ....................................................................................................................................................................</t>
  </si>
  <si>
    <t>GRS_G14</t>
  </si>
  <si>
    <t>Взносы/отчисления на социальные нужды ....................................................................................................................................................</t>
  </si>
  <si>
    <t>GRSS_G14</t>
  </si>
  <si>
    <t>121</t>
  </si>
  <si>
    <t>Взносы/отчисления на социальное обеспечение ...............................................................................................................................</t>
  </si>
  <si>
    <t>GRSSE_G14</t>
  </si>
  <si>
    <t>1211</t>
  </si>
  <si>
    <t>Взносы работников .......................................................................................................................................</t>
  </si>
  <si>
    <t>GRSSR_G14</t>
  </si>
  <si>
    <t>1212</t>
  </si>
  <si>
    <t>Отчисления работодателей ............................................................................................................................................</t>
  </si>
  <si>
    <t>GRSSS_G14</t>
  </si>
  <si>
    <t>1213</t>
  </si>
  <si>
    <t>Взносы лиц, работающих не по найму, или незанятых ..............................................................................................</t>
  </si>
  <si>
    <t>GRSSU_G14</t>
  </si>
  <si>
    <t>1214</t>
  </si>
  <si>
    <t>Не распределяемые по категориям взносы/отчисления .........................................................................................................................................</t>
  </si>
  <si>
    <t>GRSO_G14</t>
  </si>
  <si>
    <t>122</t>
  </si>
  <si>
    <t>Другие взносы/отчисления на социальные нужды ...................................................................................................................................</t>
  </si>
  <si>
    <t>GRSOE_G14</t>
  </si>
  <si>
    <t>1221</t>
  </si>
  <si>
    <t>GRSOR_G14</t>
  </si>
  <si>
    <t>1222</t>
  </si>
  <si>
    <t>GRSOI_G14</t>
  </si>
  <si>
    <t>1223</t>
  </si>
  <si>
    <t>Условно исчисленные взносы/отчисления .............................................................................................................................................................</t>
  </si>
  <si>
    <t>GRG_G14</t>
  </si>
  <si>
    <t>Гранты ......................................................................................................................................................................................</t>
  </si>
  <si>
    <t>GRG_FG_G14</t>
  </si>
  <si>
    <t>131</t>
  </si>
  <si>
    <t>От правительств иностранных государств ...................................................................................................................................</t>
  </si>
  <si>
    <t>GRGC_FG_G14</t>
  </si>
  <si>
    <t>1311</t>
  </si>
  <si>
    <t>Текущие ....................................................................................................................................................................................</t>
  </si>
  <si>
    <t>GRGK_FG_G14</t>
  </si>
  <si>
    <t>1312</t>
  </si>
  <si>
    <t>Капитальные ...........................................................................................................................................................................................</t>
  </si>
  <si>
    <t>GRG_IO_G14</t>
  </si>
  <si>
    <t>132</t>
  </si>
  <si>
    <t>От международных организаций .............................................................................................................................</t>
  </si>
  <si>
    <t>GRGC_IO_G14</t>
  </si>
  <si>
    <t>1321</t>
  </si>
  <si>
    <t>GRGK_IO_G14</t>
  </si>
  <si>
    <t>1322</t>
  </si>
  <si>
    <t>GRG_GG_G14</t>
  </si>
  <si>
    <t>133</t>
  </si>
  <si>
    <t>От других единиц сектора государственного управления ............................................................................................................</t>
  </si>
  <si>
    <t>GRGC_GG_G14</t>
  </si>
  <si>
    <t>1331</t>
  </si>
  <si>
    <t>GRGK_GG_G14</t>
  </si>
  <si>
    <t>1332</t>
  </si>
  <si>
    <t>GRO_G14</t>
  </si>
  <si>
    <t>Другие доходы ...................................................................................................................................................</t>
  </si>
  <si>
    <t>GROP_G14</t>
  </si>
  <si>
    <t>141</t>
  </si>
  <si>
    <t>Доходы от собственности ...............................................................................................................................................</t>
  </si>
  <si>
    <t>GROPI_G14</t>
  </si>
  <si>
    <t>1411</t>
  </si>
  <si>
    <t>Проценты ..................................................................................................................................................................................................</t>
  </si>
  <si>
    <t>GROPI_NRES_G14</t>
  </si>
  <si>
    <t>14111</t>
  </si>
  <si>
    <t>От нерезидентов .............................................................................................................................</t>
  </si>
  <si>
    <t>GROPI_NGG_G14</t>
  </si>
  <si>
    <t>14112</t>
  </si>
  <si>
    <t>От резидентов, кроме сектора государственного управления .............................................................................................................................</t>
  </si>
  <si>
    <t>GROPI_GG_G14</t>
  </si>
  <si>
    <t>14113</t>
  </si>
  <si>
    <t>От других единиц сектора государственного управления .............................................................................................................................</t>
  </si>
  <si>
    <t>GROPD_G14</t>
  </si>
  <si>
    <t>1412</t>
  </si>
  <si>
    <t>Дивиденды ...................................................................................................................................................................................</t>
  </si>
  <si>
    <t>GROPW_G14</t>
  </si>
  <si>
    <t>1413</t>
  </si>
  <si>
    <t>Отчисления из доходов квазикорпораций ......................................................................................................................</t>
  </si>
  <si>
    <t>GROPN_G14</t>
  </si>
  <si>
    <t>1414</t>
  </si>
  <si>
    <t>Доходы от собственности, связанные с выплатами инвестиционного дохода ..........................................................</t>
  </si>
  <si>
    <t>GROPR_G14</t>
  </si>
  <si>
    <t>1415</t>
  </si>
  <si>
    <t>Рента ................................................................................................................................................................................................</t>
  </si>
  <si>
    <t>GROPE_G14</t>
  </si>
  <si>
    <t>1416</t>
  </si>
  <si>
    <t>Реинвестированная прибыль от прямых иностранных инвестиций ................................................................................................................................................................................................</t>
  </si>
  <si>
    <t>GROS_G14</t>
  </si>
  <si>
    <t>142</t>
  </si>
  <si>
    <t>Продажа товаров и услуг ............................................................................................................................</t>
  </si>
  <si>
    <t>GROSM_G14</t>
  </si>
  <si>
    <t>1421</t>
  </si>
  <si>
    <t>Продажи, осуществляемые рыночными заведениями ...................................................................................................................</t>
  </si>
  <si>
    <t>GROSA_G14</t>
  </si>
  <si>
    <t>1422</t>
  </si>
  <si>
    <t>Aдминистративные сборы .......................................................................................................................................................</t>
  </si>
  <si>
    <t>GROSN_G14</t>
  </si>
  <si>
    <t>1423</t>
  </si>
  <si>
    <t>Рыночные продажи, осуществляемые нерыночными заведениями ............................................................................................................</t>
  </si>
  <si>
    <t>GROSI_G14</t>
  </si>
  <si>
    <t>1424</t>
  </si>
  <si>
    <t>Условно исчисленные продажи товаров и услуг ................................................................................................................</t>
  </si>
  <si>
    <t>GROF_G14</t>
  </si>
  <si>
    <t>143</t>
  </si>
  <si>
    <t>Штрафы, пени и неустойки ............................................................................................................</t>
  </si>
  <si>
    <t>GROT_G14</t>
  </si>
  <si>
    <t>144</t>
  </si>
  <si>
    <t>Tрансферты, не отнесенные к другим категориям ............................................................................................................</t>
  </si>
  <si>
    <t>GROTC_G14</t>
  </si>
  <si>
    <t>1441</t>
  </si>
  <si>
    <t>GROTCS_G14</t>
  </si>
  <si>
    <t>14411</t>
  </si>
  <si>
    <t>Субсидии ....................................................................................................................................................................</t>
  </si>
  <si>
    <t>NA</t>
  </si>
  <si>
    <t>GROTCO_G14</t>
  </si>
  <si>
    <t>14412</t>
  </si>
  <si>
    <t>Прочие ....................................................................................................................................................................</t>
  </si>
  <si>
    <t>GROTK_G14</t>
  </si>
  <si>
    <t>1442</t>
  </si>
  <si>
    <t>GROO_G14</t>
  </si>
  <si>
    <t>145</t>
  </si>
  <si>
    <t>Премии, сборы и требования, относящиеся к страхованию, кроме страхования жизни, и программам стандартных гарантий ........................................</t>
  </si>
  <si>
    <t>GROOP_G14</t>
  </si>
  <si>
    <t>1451</t>
  </si>
  <si>
    <t>Премии, сборы и текущие требования ...................................................................................................................</t>
  </si>
  <si>
    <t>GROOPP_G14</t>
  </si>
  <si>
    <t>14511</t>
  </si>
  <si>
    <t>Премии ....................................................................................................................................................................</t>
  </si>
  <si>
    <t>GROOPF_G14</t>
  </si>
  <si>
    <t>14512</t>
  </si>
  <si>
    <t>Сборы по программам стандартных гарантий .............................................................................................................................</t>
  </si>
  <si>
    <t>GROOPC_G14</t>
  </si>
  <si>
    <t>14513</t>
  </si>
  <si>
    <t>Текущие требования .............................................................................................................................</t>
  </si>
  <si>
    <t>GROOC_G14</t>
  </si>
  <si>
    <t>1452</t>
  </si>
  <si>
    <t>Капитальные требования .......................................................................................................................................................</t>
  </si>
  <si>
    <t>Memorandum items:</t>
  </si>
  <si>
    <t>Cash/In-kind split of grants</t>
  </si>
  <si>
    <t>GRG_CA_G14</t>
  </si>
  <si>
    <t>1M13A</t>
  </si>
  <si>
    <t>Grants in cash ..............................................................................................................................................</t>
  </si>
  <si>
    <t>GRC_IK_G14</t>
  </si>
  <si>
    <t>1M13B</t>
  </si>
  <si>
    <t>Grants in kind ....................................................................................................................................................................</t>
  </si>
  <si>
    <t>SNA aggregates</t>
  </si>
  <si>
    <t>NGRSC</t>
  </si>
  <si>
    <t>1MD61</t>
  </si>
  <si>
    <t>Social contributions [SNA] ..............................................................................................................................................</t>
  </si>
  <si>
    <t>NGROXNM</t>
  </si>
  <si>
    <t>1MP1x</t>
  </si>
  <si>
    <t>Output, except other nonmarket output [SNA] ..............................................................................................................................................</t>
  </si>
  <si>
    <t>NGROM</t>
  </si>
  <si>
    <t>1MP11</t>
  </si>
  <si>
    <t>Market output [SNA] ..............................................................................................................................................</t>
  </si>
  <si>
    <t>NGROF</t>
  </si>
  <si>
    <t>1MP12</t>
  </si>
  <si>
    <t>Output for own final use [SNA] ..............................................................................................................................................</t>
  </si>
  <si>
    <t>NGROPNM</t>
  </si>
  <si>
    <t>1MP131</t>
  </si>
  <si>
    <t>Payments for other non-market output [SNA] ..............................................................................................................................................</t>
  </si>
  <si>
    <t>NGRI</t>
  </si>
  <si>
    <t>1MD41</t>
  </si>
  <si>
    <t>Interest [SNA] ....................................................................................................................................................................</t>
  </si>
  <si>
    <t>Intragovernmental interest</t>
  </si>
  <si>
    <t>GROPI_BCG_G14</t>
  </si>
  <si>
    <t>14113CBA</t>
  </si>
  <si>
    <t>From budgetary central government .............................................................................................................................</t>
  </si>
  <si>
    <t>GROPI_EBG_G14</t>
  </si>
  <si>
    <t>14113CEA</t>
  </si>
  <si>
    <t>From extrabudgetary central government .............................................................................................................................</t>
  </si>
  <si>
    <t>GROPI_CG_G14</t>
  </si>
  <si>
    <t>14113CCG</t>
  </si>
  <si>
    <t>From central government .............................................................................................................................</t>
  </si>
  <si>
    <t>GROPI_SSF_G14</t>
  </si>
  <si>
    <t>14113CSS</t>
  </si>
  <si>
    <t>From social security funds .............................................................................................................................</t>
  </si>
  <si>
    <t>GROPI_RG_G14</t>
  </si>
  <si>
    <t>14113CSG</t>
  </si>
  <si>
    <t>From state governments .............................................................................................................................</t>
  </si>
  <si>
    <t>GROPI_LG_G14</t>
  </si>
  <si>
    <t>14113CLG</t>
  </si>
  <si>
    <t>From local governments .............................................................................................................................</t>
  </si>
  <si>
    <t>Intragovernmental grants</t>
  </si>
  <si>
    <t>GRG_BCG_G14</t>
  </si>
  <si>
    <t>133CBA</t>
  </si>
  <si>
    <t>GRG_EBG_G14</t>
  </si>
  <si>
    <t>133CEA</t>
  </si>
  <si>
    <t>GRG_CG_G14</t>
  </si>
  <si>
    <t>133CCG</t>
  </si>
  <si>
    <t>GRG_SSF_G14</t>
  </si>
  <si>
    <t>133CSS</t>
  </si>
  <si>
    <t>GRG_RG_G14</t>
  </si>
  <si>
    <t>133CSG</t>
  </si>
  <si>
    <t>GRG_LG_G14</t>
  </si>
  <si>
    <t>133CLG</t>
  </si>
  <si>
    <t>ВЕРТИКАЛЬНЫЕ ПРОВЕРКИ ДЛЯ ТАБЛИЦЫ 1</t>
  </si>
  <si>
    <t>Проверка достоверности ядра</t>
  </si>
  <si>
    <t>Другие компоненты</t>
  </si>
  <si>
    <t>11=111+112+113+114+115+116</t>
  </si>
  <si>
    <t>12=121+122</t>
  </si>
  <si>
    <t>13=131+132+133</t>
  </si>
  <si>
    <t>14=141+142+143+144+145</t>
  </si>
  <si>
    <t>111=1111+1112+1113</t>
  </si>
  <si>
    <t>113=1131+1132+1133+1135+1136</t>
  </si>
  <si>
    <t>114=1141+1142+1143+1144+1145+1146</t>
  </si>
  <si>
    <t>1141=11411+11412+11413+11414</t>
  </si>
  <si>
    <t>1145=11451+11452</t>
  </si>
  <si>
    <t>115=1151+1152+1153+1154+1155+1156</t>
  </si>
  <si>
    <t>121=1211+1212+1213+1214</t>
  </si>
  <si>
    <t>122=1221+1222+1223</t>
  </si>
  <si>
    <t>131=1311+1312</t>
  </si>
  <si>
    <t>132=1321+1322</t>
  </si>
  <si>
    <t>133=1331+1332</t>
  </si>
  <si>
    <t>141=1411+1412+1413+1414+1415+1416</t>
  </si>
  <si>
    <t>142=1421+1422+1423+1424</t>
  </si>
  <si>
    <t>144=1441+1442</t>
  </si>
  <si>
    <t>145=1451+1452</t>
  </si>
  <si>
    <t>1411=14111+14112+14113</t>
  </si>
  <si>
    <t>1441=14411+14412</t>
  </si>
  <si>
    <t>1451=14511+14512+14513</t>
  </si>
  <si>
    <t>Статьи, относящиеся исключительно к отношениям внутри сектора государственного управления, подлежат полной консолидации</t>
  </si>
  <si>
    <t>133=0 для GG?</t>
  </si>
  <si>
    <t>1331=0 для GG?</t>
  </si>
  <si>
    <t>1332=0 для GG?</t>
  </si>
  <si>
    <t>14113=0 для GG?</t>
  </si>
  <si>
    <t>1111,1112=0 для CC и CT?</t>
  </si>
  <si>
    <t>12x=0 для CC и CT?</t>
  </si>
  <si>
    <t>131x/132x=0 для CC and CT?</t>
  </si>
  <si>
    <t>14111/14112=0 для CC и CT?</t>
  </si>
  <si>
    <t>1412,1413,1414=0 для CC и CT?</t>
  </si>
  <si>
    <t>1416=0 для CC и CT?</t>
  </si>
  <si>
    <t>14412,1442=0 for CC and CT?</t>
  </si>
  <si>
    <t>Консолидированные суммы должны быть равными для обеих сторон операции</t>
  </si>
  <si>
    <t>133=263 для CC и CT?</t>
  </si>
  <si>
    <t>1331=2631 для CC и CT?</t>
  </si>
  <si>
    <t>1332=2632 для CC и CT?</t>
  </si>
  <si>
    <t>14113=243 для CC и CT?</t>
  </si>
  <si>
    <t>1415=2814 для CC и CT?</t>
  </si>
  <si>
    <t>142=22 для CC и CT?</t>
  </si>
  <si>
    <t>14411=253 for CC and CT?</t>
  </si>
  <si>
    <t>TAБЛИЦА 2</t>
  </si>
  <si>
    <t xml:space="preserve"> РАСХОДЫ</t>
  </si>
  <si>
    <t>GE_G14</t>
  </si>
  <si>
    <t>РАСХОДЫ ............................................................................................................................................................................</t>
  </si>
  <si>
    <t>GECE_G14</t>
  </si>
  <si>
    <t>Оплата труда работников ........................................................................................................................................</t>
  </si>
  <si>
    <t>GECEW_G14</t>
  </si>
  <si>
    <t>211</t>
  </si>
  <si>
    <t>Заработная плата ....................................................................................................................................................................</t>
  </si>
  <si>
    <t>GECES_G14</t>
  </si>
  <si>
    <t>212</t>
  </si>
  <si>
    <t>Отчисления работодателей на социальные нужды .....................................................................................................................</t>
  </si>
  <si>
    <t>GECESA_G14</t>
  </si>
  <si>
    <t>2121</t>
  </si>
  <si>
    <t>Реально производимые отчисления работодателей на социальные нужды ...........................................................................................................</t>
  </si>
  <si>
    <t>GECESI_G14</t>
  </si>
  <si>
    <t>2122</t>
  </si>
  <si>
    <t>Условно рассчитываемые отчисления работодателей на социальные нужды .....................................................................................................</t>
  </si>
  <si>
    <t>GEGS_G14</t>
  </si>
  <si>
    <t>Использование товаров и услуг ......................................................................................................................................</t>
  </si>
  <si>
    <t>GEKC_G14</t>
  </si>
  <si>
    <t>Потребление основного капитала ..........................................................................................................................</t>
  </si>
  <si>
    <t>GEI_G14</t>
  </si>
  <si>
    <t>Проценты ..................................................................................................................................................................................</t>
  </si>
  <si>
    <t>GEI_NRES_G14</t>
  </si>
  <si>
    <t>241</t>
  </si>
  <si>
    <t>Нерезидентам ..............................................................................................................................................</t>
  </si>
  <si>
    <t>GEI_NGG_G14</t>
  </si>
  <si>
    <t>242</t>
  </si>
  <si>
    <t>Резидентам, кроме сектора государственного управления ....................................................................................................</t>
  </si>
  <si>
    <t>GEI_GG_G14</t>
  </si>
  <si>
    <t>243</t>
  </si>
  <si>
    <t>Другим единицам сектора государственного управления ....................................................................................................</t>
  </si>
  <si>
    <t>GEST_G14</t>
  </si>
  <si>
    <t>Субсидии ................................................................................................................................................................................</t>
  </si>
  <si>
    <t>GEST_PCO_G14</t>
  </si>
  <si>
    <t>251</t>
  </si>
  <si>
    <t>Государственным корпорациям ..............................................................................................................................................</t>
  </si>
  <si>
    <t>GEST_PE_G14</t>
  </si>
  <si>
    <t>252</t>
  </si>
  <si>
    <t>Частным предприятиям ....................................................................................................................................................</t>
  </si>
  <si>
    <t>GEST_OS_G14</t>
  </si>
  <si>
    <t>253</t>
  </si>
  <si>
    <t>Другим секторам ....................................................................................................................................................</t>
  </si>
  <si>
    <t>GEG_G14</t>
  </si>
  <si>
    <t>Гранты ..........................................................................................................................................................................................</t>
  </si>
  <si>
    <t>GEG_FG_G14</t>
  </si>
  <si>
    <t>261</t>
  </si>
  <si>
    <t>Правительствам иностранных государств ............................................................................................................................................</t>
  </si>
  <si>
    <t>GEGC_FG_G14</t>
  </si>
  <si>
    <t>2611</t>
  </si>
  <si>
    <t>Текущие ..............................................................................................................................................................</t>
  </si>
  <si>
    <t>GEGK_FG_G14</t>
  </si>
  <si>
    <t>2612</t>
  </si>
  <si>
    <t>Капитальные ...................................................................................................................................................................</t>
  </si>
  <si>
    <t>GEG_IO_G14</t>
  </si>
  <si>
    <t>262</t>
  </si>
  <si>
    <t>Международным организациям</t>
  </si>
  <si>
    <t>GEGC_IO_G14</t>
  </si>
  <si>
    <t>2621</t>
  </si>
  <si>
    <t>GEGK_IO_G14</t>
  </si>
  <si>
    <t>2622</t>
  </si>
  <si>
    <t>GEG_GG_G14</t>
  </si>
  <si>
    <t>263</t>
  </si>
  <si>
    <t>Другим единицам сектора государственного управления ..........................................................................................................................</t>
  </si>
  <si>
    <t>GEGC_GG_G14</t>
  </si>
  <si>
    <t>2631</t>
  </si>
  <si>
    <t>GEGK_GG_G14</t>
  </si>
  <si>
    <t>2632</t>
  </si>
  <si>
    <t>GES_G14</t>
  </si>
  <si>
    <t>Социальные пособия ................................................................................................................................................................</t>
  </si>
  <si>
    <t>GESS_G14</t>
  </si>
  <si>
    <t>271</t>
  </si>
  <si>
    <t>Пособия по социальному обеспечению ..............................................................................................................................................</t>
  </si>
  <si>
    <t>GESA_G14</t>
  </si>
  <si>
    <t>272</t>
  </si>
  <si>
    <t>Пособия по социальной помощи ..........................................................................................................................................</t>
  </si>
  <si>
    <t>GESE_G14</t>
  </si>
  <si>
    <t>273</t>
  </si>
  <si>
    <t>Социальные пособия связанные с трудоустройством .........................................................................................................................................</t>
  </si>
  <si>
    <t>GEO_G14</t>
  </si>
  <si>
    <t>Другие расходы ....................................................................................................................................................................</t>
  </si>
  <si>
    <t>GEOP_G14</t>
  </si>
  <si>
    <t>281</t>
  </si>
  <si>
    <t>Расходы, связанные с собственностью, помимо процентов ....................................................................................................</t>
  </si>
  <si>
    <t>GEOPD_G14</t>
  </si>
  <si>
    <t>2811</t>
  </si>
  <si>
    <t>Дивиденды ....................................................................................................................................................................</t>
  </si>
  <si>
    <t>GEOPW_G14</t>
  </si>
  <si>
    <t>2812</t>
  </si>
  <si>
    <t>Отчисления из доходов квазикорпораций ....................................................................................................</t>
  </si>
  <si>
    <t>GEOPP_G14</t>
  </si>
  <si>
    <t>2813</t>
  </si>
  <si>
    <t>Расходы, связанные с собственностью, по выплатам инвестиционного дохода ....................................................................................................</t>
  </si>
  <si>
    <t>GEOPR_G14</t>
  </si>
  <si>
    <t>2814</t>
  </si>
  <si>
    <t>Рента ....................................................................................................................................................................</t>
  </si>
  <si>
    <t>GEOPE_G14</t>
  </si>
  <si>
    <t>2815</t>
  </si>
  <si>
    <t>Реинвестированная прибыль от прямых иностранных инвестиций ....................................................................................................</t>
  </si>
  <si>
    <t>GEOM_G14</t>
  </si>
  <si>
    <t>282</t>
  </si>
  <si>
    <t>Tрансферты, не отнесенные к другим категориям ................................................................................................................................</t>
  </si>
  <si>
    <t>GEOMC_G14</t>
  </si>
  <si>
    <t>2821</t>
  </si>
  <si>
    <t>GEOMK_G14</t>
  </si>
  <si>
    <t>2822</t>
  </si>
  <si>
    <t>GEOO_G14</t>
  </si>
  <si>
    <t>283</t>
  </si>
  <si>
    <t>GEOOP_G14</t>
  </si>
  <si>
    <t>2831</t>
  </si>
  <si>
    <t>GEOOPP_G14</t>
  </si>
  <si>
    <t>28311</t>
  </si>
  <si>
    <t>GEOOPF_G14</t>
  </si>
  <si>
    <t>28312</t>
  </si>
  <si>
    <t>GEOOPC_G14</t>
  </si>
  <si>
    <t>28313</t>
  </si>
  <si>
    <t>GEOOC_G14</t>
  </si>
  <si>
    <t>2832</t>
  </si>
  <si>
    <t>Cash/In-kind split of social benefits</t>
  </si>
  <si>
    <t>GES_CA_G14</t>
  </si>
  <si>
    <t>2M27A</t>
  </si>
  <si>
    <t>Social benefits in cash ..............................................................................................................................................</t>
  </si>
  <si>
    <t>GES_IK_G14</t>
  </si>
  <si>
    <t>2M27B</t>
  </si>
  <si>
    <t>Social benefits in kind .........................................................................................................................................</t>
  </si>
  <si>
    <t>NYL</t>
  </si>
  <si>
    <t>2MD1</t>
  </si>
  <si>
    <t>Compensation of employees [SNA] ........................................................................................................................................</t>
  </si>
  <si>
    <t>NGDPICON</t>
  </si>
  <si>
    <t>2MP2</t>
  </si>
  <si>
    <t>Intermediate consumption [SNA] .......................................................................................................................</t>
  </si>
  <si>
    <t>NYFC</t>
  </si>
  <si>
    <t>2MK1</t>
  </si>
  <si>
    <t>Consumption of fixed capital [SNA] ..........................................................................................................................</t>
  </si>
  <si>
    <t>NGEI</t>
  </si>
  <si>
    <t>2MD41</t>
  </si>
  <si>
    <t>NGESB</t>
  </si>
  <si>
    <t>2MD62x</t>
  </si>
  <si>
    <t>Social benefits, other than social transfers in kind - nonmarket production [SNA] ................................................................................................................................................................</t>
  </si>
  <si>
    <t>NGESBXIK</t>
  </si>
  <si>
    <t>2MD62</t>
  </si>
  <si>
    <t>Social benefits, other than social transfers in kind [SNA] ................................................................................................................................................................</t>
  </si>
  <si>
    <t>NGESBIK</t>
  </si>
  <si>
    <t>2MD632</t>
  </si>
  <si>
    <t>Social transfers in kind - purchased market production [SNA] ................................................................................................................................................................</t>
  </si>
  <si>
    <t>NGEN</t>
  </si>
  <si>
    <t>2MD71</t>
  </si>
  <si>
    <t>Net nonlife insurance premiums [SNA] ................................................................................................................................................................</t>
  </si>
  <si>
    <t>GEI_BCG_G14</t>
  </si>
  <si>
    <t>243CBA</t>
  </si>
  <si>
    <t>To budgetary central government .............................................................................................................................</t>
  </si>
  <si>
    <t>GEI_EBG_G14</t>
  </si>
  <si>
    <t>243CEA</t>
  </si>
  <si>
    <t>To extrabudgetary central government .............................................................................................................................</t>
  </si>
  <si>
    <t>GEI_CG_G14</t>
  </si>
  <si>
    <t>243CCG</t>
  </si>
  <si>
    <t>To central government .............................................................................................................................</t>
  </si>
  <si>
    <t>GEI_SSF_G14</t>
  </si>
  <si>
    <t>243CSS</t>
  </si>
  <si>
    <t>To social security funds .............................................................................................................................</t>
  </si>
  <si>
    <t>GEI_RG_G14</t>
  </si>
  <si>
    <t>243CSG</t>
  </si>
  <si>
    <t>To state governments .............................................................................................................................</t>
  </si>
  <si>
    <t>GEI_LG_G14</t>
  </si>
  <si>
    <t>243CLG</t>
  </si>
  <si>
    <t>To local governments .............................................................................................................................</t>
  </si>
  <si>
    <t>GEG_BCG_G14</t>
  </si>
  <si>
    <t>263CBA</t>
  </si>
  <si>
    <t>GEG_EBG_G14</t>
  </si>
  <si>
    <t>263CEA</t>
  </si>
  <si>
    <t>GEG_CG_G14</t>
  </si>
  <si>
    <t>263CCG</t>
  </si>
  <si>
    <t>GEG_SSF_G14</t>
  </si>
  <si>
    <t>263CSS</t>
  </si>
  <si>
    <t>GEG_RG_G14</t>
  </si>
  <si>
    <t>263CSG</t>
  </si>
  <si>
    <t>GEG_LG_G14</t>
  </si>
  <si>
    <t>263CLG</t>
  </si>
  <si>
    <t>ВЕРТИКАЛЬНЫЕ ПРОВЕРКИ ДЛЯ ТАБЛИЦЫ 2</t>
  </si>
  <si>
    <t>21=211+212</t>
  </si>
  <si>
    <t>24=241+242+243</t>
  </si>
  <si>
    <t>25=251+252+253</t>
  </si>
  <si>
    <t>26=261+262+263</t>
  </si>
  <si>
    <t>27=271+272+273</t>
  </si>
  <si>
    <t>28=281+282+283</t>
  </si>
  <si>
    <t>212=2121+2122</t>
  </si>
  <si>
    <t>261=2611+2612</t>
  </si>
  <si>
    <t>262=2621+2622</t>
  </si>
  <si>
    <t>263=2631+2632</t>
  </si>
  <si>
    <t>281=2811+2812+2813+2814+2815</t>
  </si>
  <si>
    <t>282=2821+2822</t>
  </si>
  <si>
    <t>283=2831+2832</t>
  </si>
  <si>
    <t>2831=28311+28312+28313</t>
  </si>
  <si>
    <t>243=0 для GG?</t>
  </si>
  <si>
    <t>263=0 для GG?</t>
  </si>
  <si>
    <t>2631=0 для GG?</t>
  </si>
  <si>
    <t>2632=0 для GG?</t>
  </si>
  <si>
    <t>21x=0 для CC и CT?</t>
  </si>
  <si>
    <t>241/242=0 для CC и CT?</t>
  </si>
  <si>
    <t>251/252=0 для CC и CT?</t>
  </si>
  <si>
    <t>261x/262x=0 для CC и CT?</t>
  </si>
  <si>
    <t>27x=0 для CC и CT?</t>
  </si>
  <si>
    <t>2811,2812,2813=0 для CC и CT?</t>
  </si>
  <si>
    <t>2815=0 для CC и CT?</t>
  </si>
  <si>
    <t>282x=0 для CC и CT?</t>
  </si>
  <si>
    <t>TAБЛИЦА 3</t>
  </si>
  <si>
    <t>ОПЕРАЦИИ С АКТИВАМИ
И ОБЯЗАТЕЛЬСТВАМИ</t>
  </si>
  <si>
    <t>GADNW_T_G14</t>
  </si>
  <si>
    <t>3</t>
  </si>
  <si>
    <t>ЧИСТЫЕ ОПЕРАЦИИ С АКТИВАМИ И ОБЯЗАТЕЛЬСТВАМИ ......................................................................................................</t>
  </si>
  <si>
    <t>GADAN_T_G14</t>
  </si>
  <si>
    <t>Чистые/валовые инвестиции в нефинансовые активы .................................................................................................................................................</t>
  </si>
  <si>
    <t>GADANF_T_G14</t>
  </si>
  <si>
    <t>Основные фонды .....................................................................................................................................................................</t>
  </si>
  <si>
    <t>GADANFB_T_G14</t>
  </si>
  <si>
    <t>3111</t>
  </si>
  <si>
    <t>Здания и сооружения .................................................................................................................................................</t>
  </si>
  <si>
    <t>GADANFM_T_G14</t>
  </si>
  <si>
    <t>3112</t>
  </si>
  <si>
    <t>Maшины и оборудование .................................................................................................................................................</t>
  </si>
  <si>
    <t>GADANFO_T_G14</t>
  </si>
  <si>
    <t>3113</t>
  </si>
  <si>
    <t>Другие основные фонды .................................................................................................................................................</t>
  </si>
  <si>
    <t>GADANFW_T_G14</t>
  </si>
  <si>
    <t>3114</t>
  </si>
  <si>
    <t>Системы вооружения .................................................................................................................................................</t>
  </si>
  <si>
    <t>GADANI_T_G14</t>
  </si>
  <si>
    <t>Запасы материальных оборотных средств......................................................................................................................................................................</t>
  </si>
  <si>
    <t>GADANV_T_G14</t>
  </si>
  <si>
    <t>Ценности ......................................................................................................................................................................</t>
  </si>
  <si>
    <t>GADANN_T_G14</t>
  </si>
  <si>
    <t>Непроизведенные активы ...........................................................................................................................................</t>
  </si>
  <si>
    <t>GADANNL_T_G14</t>
  </si>
  <si>
    <t>3141</t>
  </si>
  <si>
    <t>Земля ...................................................................................................................................................................................</t>
  </si>
  <si>
    <t>GADANNS_T_G14</t>
  </si>
  <si>
    <t>3142</t>
  </si>
  <si>
    <t>Mинеральные и энергетические ресурсы .........................................................................................................................................................................</t>
  </si>
  <si>
    <t>GADANNO_T_G14</t>
  </si>
  <si>
    <t>3143</t>
  </si>
  <si>
    <t>Другие природные ресурсы ........................................................................................................................</t>
  </si>
  <si>
    <t>GADANNI_T_G14</t>
  </si>
  <si>
    <t>3144</t>
  </si>
  <si>
    <t>Нематериальные и непроизведенные активы ............................................................................................................................</t>
  </si>
  <si>
    <t>GADAF_T_G14</t>
  </si>
  <si>
    <t>Чистое приобретение финансовых активов ...................................................................................................................</t>
  </si>
  <si>
    <t>GADAFM_T_G14</t>
  </si>
  <si>
    <t>3201</t>
  </si>
  <si>
    <t>Moнетарное золото и СДР [3211+3212] .......................................................................................................................................</t>
  </si>
  <si>
    <t>GADAFCD_T_G14</t>
  </si>
  <si>
    <t>3202</t>
  </si>
  <si>
    <t>Валюта и депозиты [3212+3222] .................................................................................................................................................</t>
  </si>
  <si>
    <t>GADAFSO_T_G14</t>
  </si>
  <si>
    <t>3203</t>
  </si>
  <si>
    <t>Долговые ценные бумаги [3213+3223] .................................................................................................................................................</t>
  </si>
  <si>
    <t>GADAFLS_T_G14</t>
  </si>
  <si>
    <t>3204</t>
  </si>
  <si>
    <t>Кредиты и займы [3214+3224] ..........................................................................................................................................</t>
  </si>
  <si>
    <t>GADAFAE_T_G14</t>
  </si>
  <si>
    <t>3205</t>
  </si>
  <si>
    <t>Акционерный капитал и доли в инвестиционных фондах [3215+3225] ....................................................................................................</t>
  </si>
  <si>
    <t>GADAFIR_T_G14</t>
  </si>
  <si>
    <t>3206</t>
  </si>
  <si>
    <t>Программы страхования, пенсионного обеспечения и стандартных гарантий [3216+3226] ..............................................................................................</t>
  </si>
  <si>
    <t>GADAFFD_T_G14</t>
  </si>
  <si>
    <t>3207</t>
  </si>
  <si>
    <t>Производные финансовые инструменты и опционы на акции для работников [3217+3227] .........................................................................................................</t>
  </si>
  <si>
    <t>GADAFO_T_G14</t>
  </si>
  <si>
    <t>3208</t>
  </si>
  <si>
    <t>Прочая дебиторская задолженность [3218+3228] .......................................................................................................</t>
  </si>
  <si>
    <t>GADAFD_T_G14</t>
  </si>
  <si>
    <t>Внутренние дебиторы .....................................................................................................................................................................</t>
  </si>
  <si>
    <t>GADAFDM_T_G14</t>
  </si>
  <si>
    <t>3211</t>
  </si>
  <si>
    <t xml:space="preserve">   Moнетарное золото и СДР .......................................................................................................................................</t>
  </si>
  <si>
    <t>GADAFDC_T_G14</t>
  </si>
  <si>
    <t>3212</t>
  </si>
  <si>
    <t xml:space="preserve">   Валюта и депозиты .................................................................................................................................................</t>
  </si>
  <si>
    <t>GADAFDS_T_G14</t>
  </si>
  <si>
    <t>3213</t>
  </si>
  <si>
    <t xml:space="preserve">   Долговые ценные бумаги .................................................................................................................................................</t>
  </si>
  <si>
    <t>GADAFDL_T_G14</t>
  </si>
  <si>
    <t>3214</t>
  </si>
  <si>
    <t xml:space="preserve">   Кредиты и займы ..........................................................................................................................................</t>
  </si>
  <si>
    <t>GADAFDA_T_G14</t>
  </si>
  <si>
    <t>3215</t>
  </si>
  <si>
    <t xml:space="preserve">   Акционерный капитал и доли в инвестиционных фондах ....................................................................................................</t>
  </si>
  <si>
    <t>GADAFDI_T_G14</t>
  </si>
  <si>
    <t>3216</t>
  </si>
  <si>
    <t xml:space="preserve">   Программы страхования, пенсионного обеспечения и стандартных гарантий ..............................................................................................</t>
  </si>
  <si>
    <t>GADAFDF_T_G14</t>
  </si>
  <si>
    <t>3217</t>
  </si>
  <si>
    <t xml:space="preserve">   Производные финансовые инструменты и опционы на акции для работников .........................................................................................................</t>
  </si>
  <si>
    <t>GADAFDO_T_G14</t>
  </si>
  <si>
    <t>3218</t>
  </si>
  <si>
    <t xml:space="preserve">   Прочая дебиторская задолженность .......................................................................................................</t>
  </si>
  <si>
    <t>GADAFF_T_G14</t>
  </si>
  <si>
    <t>Внешние дебиторы ..............................................................................................................................................................................</t>
  </si>
  <si>
    <t>GADAFFM_T_G14</t>
  </si>
  <si>
    <t>3221</t>
  </si>
  <si>
    <t>GADAFFC_T_G14</t>
  </si>
  <si>
    <t>3222</t>
  </si>
  <si>
    <t>GADAFFS_T_G14</t>
  </si>
  <si>
    <t>3223</t>
  </si>
  <si>
    <t>GADAFFL_T_G14</t>
  </si>
  <si>
    <t>3224</t>
  </si>
  <si>
    <t>GADAFFA_T_G14</t>
  </si>
  <si>
    <t>3225</t>
  </si>
  <si>
    <t>GADAFFI_T_G14</t>
  </si>
  <si>
    <t>3226</t>
  </si>
  <si>
    <t>GADAFFF_T_G14</t>
  </si>
  <si>
    <t>3227</t>
  </si>
  <si>
    <t>GADAFFO_T_G14</t>
  </si>
  <si>
    <t>3228</t>
  </si>
  <si>
    <t>GADL_T_G14</t>
  </si>
  <si>
    <t>Чистое принятие обязательств ...................................................................................................................................</t>
  </si>
  <si>
    <t>GADLSDR_T_G14</t>
  </si>
  <si>
    <t>3301</t>
  </si>
  <si>
    <t>Специальные права заимствования (СДР) [3321] ....................................................................................................................................................................</t>
  </si>
  <si>
    <t>GADLCD_T_G14</t>
  </si>
  <si>
    <t>3302</t>
  </si>
  <si>
    <t>Валюта и депозиты [3312+3322] ....................................................................................................................................................................</t>
  </si>
  <si>
    <t>GADLSO_T_G14</t>
  </si>
  <si>
    <t>3303</t>
  </si>
  <si>
    <t>Долговые ценные бумаги [3313+3323] ....................................................................................................................................................................</t>
  </si>
  <si>
    <t>GADLLS_T_G14</t>
  </si>
  <si>
    <t>3304</t>
  </si>
  <si>
    <t>Кредиты и займы [3314+3324] ..........................................................................................................................................</t>
  </si>
  <si>
    <t>GADLAE_T_G14</t>
  </si>
  <si>
    <t>3305</t>
  </si>
  <si>
    <t>Акционерный капитал и доли в инвестиционных фондах [3315+3325] ....................................................................................................</t>
  </si>
  <si>
    <t>GADLIR_T_G14</t>
  </si>
  <si>
    <t>3306</t>
  </si>
  <si>
    <t>Программы страхования, пенсионного обеспечения и стандартных гарантий[3316+3326] ..............................................................................................</t>
  </si>
  <si>
    <t>GADLIRN_T_G14</t>
  </si>
  <si>
    <t>33061</t>
  </si>
  <si>
    <t>Страховые технические резервы, кроме страхования жизни ..............................................................................................................................................</t>
  </si>
  <si>
    <t>GADLIRL_T_G14</t>
  </si>
  <si>
    <t>33062</t>
  </si>
  <si>
    <t>Права на страхование жизни и аннуитеты ..............................................................................................................................................</t>
  </si>
  <si>
    <t>GADLIRP_T_G14</t>
  </si>
  <si>
    <t>33063</t>
  </si>
  <si>
    <t>Права на пенсии ..............................................................................................................................................</t>
  </si>
  <si>
    <t>GADLIRC_T_G14</t>
  </si>
  <si>
    <t>33064</t>
  </si>
  <si>
    <t>Требования пенсионных фондов к управляющим пенсионными программами ..............................................................................................................................................</t>
  </si>
  <si>
    <t>GADLIRS_T_G14</t>
  </si>
  <si>
    <t>33065</t>
  </si>
  <si>
    <t>Резервы для востребований в рамках программ стандартных гарантий..............................................................................................................................................</t>
  </si>
  <si>
    <t>GADLFD_T_G14</t>
  </si>
  <si>
    <t>3307</t>
  </si>
  <si>
    <t>Производные финансовые инструменты и опционы на акции для работников [3317+3327] .........................................................................................................</t>
  </si>
  <si>
    <t>GADLO_T_G14</t>
  </si>
  <si>
    <t>3308</t>
  </si>
  <si>
    <t>Прочая кредиторская задолженность  [3318+3328] .......................................................................................................</t>
  </si>
  <si>
    <t>GADLD_T_G14</t>
  </si>
  <si>
    <t>Внутренние кредиторы .....................................................................................................................................................................</t>
  </si>
  <si>
    <t>GADLDC_T_G14</t>
  </si>
  <si>
    <t>3312</t>
  </si>
  <si>
    <t>GADLDS_T_G14</t>
  </si>
  <si>
    <t>3313</t>
  </si>
  <si>
    <t>GADLDL_T_G14</t>
  </si>
  <si>
    <t>3314</t>
  </si>
  <si>
    <t>GADLDA_T_G14</t>
  </si>
  <si>
    <t>3315</t>
  </si>
  <si>
    <t>GADLDI_T_G14</t>
  </si>
  <si>
    <t>3316</t>
  </si>
  <si>
    <t>GADLDF_T_G14</t>
  </si>
  <si>
    <t>3317</t>
  </si>
  <si>
    <t>GADLDO_T_G14</t>
  </si>
  <si>
    <t>3318</t>
  </si>
  <si>
    <t xml:space="preserve">   Прочая кредиторская задолженность .......................................................................................................</t>
  </si>
  <si>
    <t>GADLF_T_G14</t>
  </si>
  <si>
    <t>Внешние кредиторы ..............................................................................................................................................................................</t>
  </si>
  <si>
    <t>GADLFSDR_T_G14</t>
  </si>
  <si>
    <t>3321</t>
  </si>
  <si>
    <t>Специальные права заимствования (СДР) ....................................................................................................................................................................</t>
  </si>
  <si>
    <t>GADLFC_T_G14</t>
  </si>
  <si>
    <t>3322</t>
  </si>
  <si>
    <t>GADLFS_T_G14</t>
  </si>
  <si>
    <t>3323</t>
  </si>
  <si>
    <t>GADLFL_T_G14</t>
  </si>
  <si>
    <t>3324</t>
  </si>
  <si>
    <t>GADLFA_T_G14</t>
  </si>
  <si>
    <t>3325</t>
  </si>
  <si>
    <t>GADLFI_T_G14</t>
  </si>
  <si>
    <t>3326</t>
  </si>
  <si>
    <t>GADLFF_T_G14</t>
  </si>
  <si>
    <t>3327</t>
  </si>
  <si>
    <t>GADLFO_T_G14</t>
  </si>
  <si>
    <t>3328</t>
  </si>
  <si>
    <t>GADANFAXI_T_G14</t>
  </si>
  <si>
    <t>31x.1</t>
  </si>
  <si>
    <t>Приобретение нефинансовых активов, кроме запасов материальных оборотных средств ...................................................................................................................................................................</t>
  </si>
  <si>
    <t>GADANFAF_T_G14</t>
  </si>
  <si>
    <t>311.1</t>
  </si>
  <si>
    <t>Приобретение: основные фонды ...................................................................................................................................................................</t>
  </si>
  <si>
    <t>GADANFAV_T_G14</t>
  </si>
  <si>
    <t>313.1</t>
  </si>
  <si>
    <t>Приобретение: ценности ...............................................................................................................................................................</t>
  </si>
  <si>
    <t>GADANFAN_T_G14</t>
  </si>
  <si>
    <t>314.1</t>
  </si>
  <si>
    <t>Приобретение: непроизведенные активы ...................................................................................................................................................................</t>
  </si>
  <si>
    <t>GADANFDXI_T_G14</t>
  </si>
  <si>
    <t>31x.2</t>
  </si>
  <si>
    <t>Выбытие нефинансовых активов, кроме запасов материальных оборотных средств  ...................................................................................................................................................................</t>
  </si>
  <si>
    <t>GADANFDF_T_G14</t>
  </si>
  <si>
    <t>311.2</t>
  </si>
  <si>
    <t>Выбытие: основные фонды ...................................................................................................................................................................</t>
  </si>
  <si>
    <t>GADANFDV_T_G14</t>
  </si>
  <si>
    <t>313.2</t>
  </si>
  <si>
    <t>Выбытие: ценности ...............................................................................................................................................................</t>
  </si>
  <si>
    <t>GADANFDN_T_G14</t>
  </si>
  <si>
    <t>314.2</t>
  </si>
  <si>
    <t>Выбытие: непроизведенные активы ...................................................................................................................................................................</t>
  </si>
  <si>
    <t>GADANFKC_T_G14</t>
  </si>
  <si>
    <t>31.3</t>
  </si>
  <si>
    <t>Потребление основного капитала ...................................................................................................................................................................</t>
  </si>
  <si>
    <t>GADLK_T_G14</t>
  </si>
  <si>
    <t>3M1</t>
  </si>
  <si>
    <t>Накопление капитала путем собственного производства ....................................................................................................................................................................</t>
  </si>
  <si>
    <t>GADLC_T_G14</t>
  </si>
  <si>
    <t>3M11</t>
  </si>
  <si>
    <t>Оплата труда работников .......................................................................................................................</t>
  </si>
  <si>
    <t>GADLU_T_G14</t>
  </si>
  <si>
    <t>3M12</t>
  </si>
  <si>
    <t>Использование товаров и услуг ...............................................................................................................................</t>
  </si>
  <si>
    <t>GADLI_T_G14</t>
  </si>
  <si>
    <t>3M13</t>
  </si>
  <si>
    <t>Потребление основного капитала ..........................................................................................................................................</t>
  </si>
  <si>
    <t>GADLT_T_G14</t>
  </si>
  <si>
    <t>3M14</t>
  </si>
  <si>
    <t>Другие налоги минус субсидии (на производство) ...........................................................................................................................</t>
  </si>
  <si>
    <t>GADLW_T_G14</t>
  </si>
  <si>
    <t>Чистые операции с финансовыми активами и обязательствами [=32-33] ..............................................................................................................................................................</t>
  </si>
  <si>
    <t>GADLD4_GR_T_G14_MV</t>
  </si>
  <si>
    <t>3M3</t>
  </si>
  <si>
    <t>Валовой долг (D4) по рыночной стоимости: операции ...................................................................................................................................................................</t>
  </si>
  <si>
    <t>GALD3_T_G14_MV</t>
  </si>
  <si>
    <t>3M3D3</t>
  </si>
  <si>
    <t>Долговые обязательства D3 по рыночной стоимости: операции...................................................................................................................................................................</t>
  </si>
  <si>
    <t>GALD2_T_G14_MV</t>
  </si>
  <si>
    <t>3M3D2</t>
  </si>
  <si>
    <t>Долговые обязательства D2 по рыночной стоимости: операции...................................................................................................................................................................</t>
  </si>
  <si>
    <t>GALD1_T_G14_MV</t>
  </si>
  <si>
    <t>Долговые обязательства D1 по рыночной стоимости: операции...................................................................................................................................................................</t>
  </si>
  <si>
    <t>ВЕРТИКАЛЬНЫЕ ПРОВЕРКИ ДЛЯ ТАБЛИЦЫ 3</t>
  </si>
  <si>
    <t>3=31+32-33</t>
  </si>
  <si>
    <t>32=3201+3202+3203+3204+3205+3206+3207+3208</t>
  </si>
  <si>
    <t>33=3301+3302+3303+3304+3305+3306+3307+3308</t>
  </si>
  <si>
    <t>311=3111+3112+3113+3114</t>
  </si>
  <si>
    <t>314=3141+3142+3143+3144</t>
  </si>
  <si>
    <t>3202=3211+3221</t>
  </si>
  <si>
    <t>3202=3212+3222</t>
  </si>
  <si>
    <t>3203=3213+3223</t>
  </si>
  <si>
    <t>3204=3214+3224</t>
  </si>
  <si>
    <t>3205=3215+3225</t>
  </si>
  <si>
    <t>3206=3216+3226</t>
  </si>
  <si>
    <t>3207=3217+3227</t>
  </si>
  <si>
    <t>3208=3218+3228</t>
  </si>
  <si>
    <t>321=3211+3212+3213+3214+3215+3216+3217+3218</t>
  </si>
  <si>
    <t>322=3221+3222+3223+3224+3225+3226+3227+3228</t>
  </si>
  <si>
    <t>3301=3321</t>
  </si>
  <si>
    <t>3302=3312+3322</t>
  </si>
  <si>
    <t>3303=3313+3323</t>
  </si>
  <si>
    <t>3304=3314+3324</t>
  </si>
  <si>
    <t>3305=3315+3325</t>
  </si>
  <si>
    <t>3306=3316+3326</t>
  </si>
  <si>
    <t>3307=3317+3327</t>
  </si>
  <si>
    <t>3308=3318+3328</t>
  </si>
  <si>
    <t>331=3312+3313+3314+3315+3316+3317+3318</t>
  </si>
  <si>
    <t>332=3321+3322+3323+3324+3325+3326+3327+3328</t>
  </si>
  <si>
    <t>3306=33061+33062+33063+33064+33065</t>
  </si>
  <si>
    <t>31x.1=311.1+313.1+314.1</t>
  </si>
  <si>
    <t>31x.2=311.2+313.2+314.2</t>
  </si>
  <si>
    <t>31.3=Table 2:23</t>
  </si>
  <si>
    <t>31=31x.1-31x.2-31.3</t>
  </si>
  <si>
    <t>3M1=3M11+3M12+3M13+3M14</t>
  </si>
  <si>
    <t>3M3=3301+3302+3303+3304+3306+3308</t>
  </si>
  <si>
    <t>3M3D3=3301+3302+3303+3304+3308</t>
  </si>
  <si>
    <t>3M3D2=3301+3302+3303+3304</t>
  </si>
  <si>
    <t>3M3D1=3303+3304</t>
  </si>
  <si>
    <t>Изменение чистой стоимости финансовых активов (операций) в сравнении с отчетами:</t>
  </si>
  <si>
    <t>Отчет I: NLB=3M2+NLBz (для стран, представляющих отчетность на основе метода начисления)</t>
  </si>
  <si>
    <t>Отчет II:CSD=3M2+CSDz (для стран, представляющих отчетность на кассовой основе)</t>
  </si>
  <si>
    <t>31x=0 для CC и CT?</t>
  </si>
  <si>
    <t>322x=0 для CC и CT?</t>
  </si>
  <si>
    <t>332x=0 для CC и CT?</t>
  </si>
  <si>
    <t>3201=3301 для CC и CT?</t>
  </si>
  <si>
    <t>3202=3302 для CC и CT?</t>
  </si>
  <si>
    <t>3203=3303 для CC и CT?</t>
  </si>
  <si>
    <t>3204=3304 для CC и CT?</t>
  </si>
  <si>
    <t>3205=3305 для CC и CT?</t>
  </si>
  <si>
    <t>3206=3306 для CC и CT?</t>
  </si>
  <si>
    <t>3207=3307 для CC и CT?</t>
  </si>
  <si>
    <t>3208=3308 для CC и CT?</t>
  </si>
  <si>
    <t>TAБЛИЦА 4</t>
  </si>
  <si>
    <t>ХОЛДИНГОВАЯ ПРИБЫЛЬ И УБЫТКИ
ПО АКТИВАМ И ОБЯЗАТЕЛЬСТВАМ</t>
  </si>
  <si>
    <t>GADNW_HG_G14</t>
  </si>
  <si>
    <t>4</t>
  </si>
  <si>
    <t>ИЗМЕНЕНИЕ ЧИСТОЙ СТОИМОСТИ АКТИВОВ В СВЯЗИ С ХОЛДИНГОВОЙ ПРИБЫЛЬЮ И УБЫТКАМИ ......................................................................................................</t>
  </si>
  <si>
    <t>GADAN_HG_G14</t>
  </si>
  <si>
    <t>Холдинговая прибыль и убытки по нефинансовым активам ...................................................................................................................................................................................................................................</t>
  </si>
  <si>
    <t>GADANF_HG_G14</t>
  </si>
  <si>
    <t>411</t>
  </si>
  <si>
    <t>GADANI_HG_G14</t>
  </si>
  <si>
    <t>412</t>
  </si>
  <si>
    <t>Запасы материальных оборотных средств ......................................................................................................................................................................</t>
  </si>
  <si>
    <t>GADANV_HG_G14</t>
  </si>
  <si>
    <t>413</t>
  </si>
  <si>
    <t>GADANN_HG_G14</t>
  </si>
  <si>
    <t>414</t>
  </si>
  <si>
    <t>GADAF_HG_G14</t>
  </si>
  <si>
    <t>Холдинговая прибыль и убытки по финансовым активам ...................................................................................................................................................................................................................................</t>
  </si>
  <si>
    <t>GADAFM_HG_G14</t>
  </si>
  <si>
    <t>4201</t>
  </si>
  <si>
    <t>Moнетарное золото и СДР .......................................................................................................................................</t>
  </si>
  <si>
    <t>GADAFCD_HG_G14</t>
  </si>
  <si>
    <t>4202</t>
  </si>
  <si>
    <t>Валюта и депозиты .................................................................................................................................................</t>
  </si>
  <si>
    <t>GADAFSO_HG_G14</t>
  </si>
  <si>
    <t>4203</t>
  </si>
  <si>
    <t>Долговые ценные бумаги .................................................................................................................................................</t>
  </si>
  <si>
    <t>GADAFLS_HG_G14</t>
  </si>
  <si>
    <t>4204</t>
  </si>
  <si>
    <t>Кредиты и займы ..........................................................................................................................................</t>
  </si>
  <si>
    <t>GADAFAE_HG_G14</t>
  </si>
  <si>
    <t>4205</t>
  </si>
  <si>
    <t>Акционерный капитал и доли в инвестиционных фондах ....................................................................................................</t>
  </si>
  <si>
    <t>GADAFIR_HG_G14</t>
  </si>
  <si>
    <t>4206</t>
  </si>
  <si>
    <t>Программы страхования, пенсионного обеспечения и стандартных гарантий ..............................................................................................</t>
  </si>
  <si>
    <t>GADAFFD_HG_G14</t>
  </si>
  <si>
    <t>4207</t>
  </si>
  <si>
    <t>Производные финансовые инструменты и опционы на акции для работников .........................................................................................................</t>
  </si>
  <si>
    <t>GADAFO_HG_G14</t>
  </si>
  <si>
    <t>4208</t>
  </si>
  <si>
    <t>Прочая дебиторская задолженность .......................................................................................................</t>
  </si>
  <si>
    <t>GADAFD_HG_G14</t>
  </si>
  <si>
    <t>421</t>
  </si>
  <si>
    <t>GADAFF_HG_G14</t>
  </si>
  <si>
    <t>422</t>
  </si>
  <si>
    <t>GADL_HG_G14</t>
  </si>
  <si>
    <t>Холдинговая прибыль и убытки по обязательствам ...................................................................................................................................................................................................................................</t>
  </si>
  <si>
    <t>GADLSDR_HG_G14</t>
  </si>
  <si>
    <t>4301</t>
  </si>
  <si>
    <t>Специальные права заимствования (СДР) ..........................................................................................................................................................................................</t>
  </si>
  <si>
    <t>GADLCD_HG_G14</t>
  </si>
  <si>
    <t>4302</t>
  </si>
  <si>
    <t>GADLSO_HG_G14</t>
  </si>
  <si>
    <t>4303</t>
  </si>
  <si>
    <t>GADLLS_HG_G14</t>
  </si>
  <si>
    <t>4304</t>
  </si>
  <si>
    <t>GADLAE_HG_G14</t>
  </si>
  <si>
    <t>4305</t>
  </si>
  <si>
    <t>GADLIR_HG_G14</t>
  </si>
  <si>
    <t>4306</t>
  </si>
  <si>
    <t>GADLFD_HG_G14</t>
  </si>
  <si>
    <t>4307</t>
  </si>
  <si>
    <t>GADLO_HG_G14</t>
  </si>
  <si>
    <t>4308</t>
  </si>
  <si>
    <t>Прочая кредиторская задолженность .......................................................................................................</t>
  </si>
  <si>
    <t>GADLD_HG_G14</t>
  </si>
  <si>
    <t>431</t>
  </si>
  <si>
    <t>GADLF_HG_G14</t>
  </si>
  <si>
    <t>432</t>
  </si>
  <si>
    <t>GADLW_HG_G14</t>
  </si>
  <si>
    <t>4M2</t>
  </si>
  <si>
    <t>Изменение чистой стоимости активов в связи с холдинговой прибылью и убытками [=42-43] ..............................................................................................................................................</t>
  </si>
  <si>
    <t>GADLD4_GR_HG_G14_MV</t>
  </si>
  <si>
    <t>4M3</t>
  </si>
  <si>
    <t>Валовой долг (D4) по рыночной стоимости: холдинговая прибыль и убытки ...................................................................................................................................................................</t>
  </si>
  <si>
    <t>GALD3_HG_G14_MV</t>
  </si>
  <si>
    <t>4M3D3</t>
  </si>
  <si>
    <t>Долговые обязательства D3 по рыночной стоимости: холдинговая прибыль и убытки...................................................................................................................................................................</t>
  </si>
  <si>
    <t>GALD2_HG_G14_MV</t>
  </si>
  <si>
    <t>4M3D2</t>
  </si>
  <si>
    <t>Долговые обязательства D2 по рыночной стоимости: холдинговая прибыль и убытки ...................................................................................................................................................................</t>
  </si>
  <si>
    <t>GALD1_HG_G14_MV</t>
  </si>
  <si>
    <t>4M3D1</t>
  </si>
  <si>
    <t>Долговые обязательства D1 по рыночной стоимости: холдинговая прибыль и убытки ...................................................................................................................................................................</t>
  </si>
  <si>
    <t>ВЕРТИКАЛЬНЫЕ ПРОВЕРКИ ДЛЯ ТАБЛИЦЫ 4</t>
  </si>
  <si>
    <t>4=41+42-43</t>
  </si>
  <si>
    <t>41=411+412+413+414</t>
  </si>
  <si>
    <t>42=421+422</t>
  </si>
  <si>
    <t>42=4201+4202+4203+4204+4205+4206+4207+4208</t>
  </si>
  <si>
    <t>43=431+432</t>
  </si>
  <si>
    <t>43=4301+4302+4303+4304+4305+4306+4307+4308</t>
  </si>
  <si>
    <t>4M2=42-43</t>
  </si>
  <si>
    <t>4M3=4301+4302+4303+4304+4306+4308</t>
  </si>
  <si>
    <t>4M3D3=4301+4302+4303+4304+4308</t>
  </si>
  <si>
    <t>4M3D2=4301+4302+4303+4304</t>
  </si>
  <si>
    <t>4M3D1=4303+4304</t>
  </si>
  <si>
    <t>41=0 для CC и CT?</t>
  </si>
  <si>
    <t>(42-43)=0 для CC и CT?</t>
  </si>
  <si>
    <t>Items exclusive to relationships with non government units should not be consolidated</t>
  </si>
  <si>
    <t>41x=0 for CC and CT?</t>
  </si>
  <si>
    <t>422=0 for CC and CT?</t>
  </si>
  <si>
    <t>432=0 for CC and CT?</t>
  </si>
  <si>
    <t>Consolidated amounts should be the same for both sides of the operation</t>
  </si>
  <si>
    <t>4201=4301 for CC and CT?</t>
  </si>
  <si>
    <t>4202=4302 for CC and CT?</t>
  </si>
  <si>
    <t>4203=4303 for CC and CT?</t>
  </si>
  <si>
    <t>4204=4304 for CC and CT?</t>
  </si>
  <si>
    <t>4205=4305 for CC and CT?</t>
  </si>
  <si>
    <t>4206=4306 for CC and CT?</t>
  </si>
  <si>
    <t>4207=4307 for CC and CT?</t>
  </si>
  <si>
    <t>4208=4308 for CC and CT?</t>
  </si>
  <si>
    <t>TAБЛИЦА 5</t>
  </si>
  <si>
    <t>ДРУГИЕ ИЗМЕНЕНИЯ В ОБЪЕМЕ АКТИВОВ И ОБЯЗАТЕЛЬСТВ</t>
  </si>
  <si>
    <t>GADNW_V_G14</t>
  </si>
  <si>
    <t>5</t>
  </si>
  <si>
    <t>ИЗМЕНЕНИЕ ЧИСТОЙ СТОИМОСТИ АКТИВОВ В СВЯЗИ С ИЗМЕНЕНИЯМИ В ОБЪЕМЕ ......................................................................................................</t>
  </si>
  <si>
    <t>GADAN_V_G14</t>
  </si>
  <si>
    <t>Другие изменения в объеме нефинансовых активов ...................................................................................................................................................................................................................................</t>
  </si>
  <si>
    <t>GADANF_V_G14</t>
  </si>
  <si>
    <t>511</t>
  </si>
  <si>
    <t>GADANI_V_G14</t>
  </si>
  <si>
    <t>512</t>
  </si>
  <si>
    <t>GADANV_V_G14</t>
  </si>
  <si>
    <t>513</t>
  </si>
  <si>
    <t>GADANN_V_G14</t>
  </si>
  <si>
    <t>514</t>
  </si>
  <si>
    <t>GADAF_V_G14</t>
  </si>
  <si>
    <t>Другие изменения в объеме финансовых активов ...................................................................................................................................................................................................................................</t>
  </si>
  <si>
    <t>GADAFM_V_G14</t>
  </si>
  <si>
    <t>5201</t>
  </si>
  <si>
    <t>GADAFCD_V_G14</t>
  </si>
  <si>
    <t>5202</t>
  </si>
  <si>
    <t>GADAFSO_V_G14</t>
  </si>
  <si>
    <t>5203</t>
  </si>
  <si>
    <t>GADAFLS_V_G14</t>
  </si>
  <si>
    <t>5204</t>
  </si>
  <si>
    <t>GADAFAE_V_G14</t>
  </si>
  <si>
    <t>5205</t>
  </si>
  <si>
    <t>GADAFIR_V_G14</t>
  </si>
  <si>
    <t>5206</t>
  </si>
  <si>
    <t>GADAFFD_V_G14</t>
  </si>
  <si>
    <t>5207</t>
  </si>
  <si>
    <t>GADAFO_V_G14</t>
  </si>
  <si>
    <t>5208</t>
  </si>
  <si>
    <t>GADAFD_V_G14</t>
  </si>
  <si>
    <t>521</t>
  </si>
  <si>
    <t>GADAFF_V_G14</t>
  </si>
  <si>
    <t>522</t>
  </si>
  <si>
    <t>GADL_V_G14</t>
  </si>
  <si>
    <t>Другие изменения в объеме обязательств ...................................................................................................................................................................................................................................</t>
  </si>
  <si>
    <t>GADLSDR_V_G14</t>
  </si>
  <si>
    <t>5301</t>
  </si>
  <si>
    <t>GADLCD_V_G14</t>
  </si>
  <si>
    <t>5302</t>
  </si>
  <si>
    <t>GADLSO_V_G14</t>
  </si>
  <si>
    <t>5303</t>
  </si>
  <si>
    <t>GADLLS_V_G14</t>
  </si>
  <si>
    <t>5304</t>
  </si>
  <si>
    <t>GADLAE_V_G14</t>
  </si>
  <si>
    <t>5305</t>
  </si>
  <si>
    <t>GADLIR_V_G14</t>
  </si>
  <si>
    <t>5306</t>
  </si>
  <si>
    <t>GADLFD_V_G14</t>
  </si>
  <si>
    <t>5307</t>
  </si>
  <si>
    <t>GADLO_V_G14</t>
  </si>
  <si>
    <t>5308</t>
  </si>
  <si>
    <t>GADLD_V_G14</t>
  </si>
  <si>
    <t>531</t>
  </si>
  <si>
    <t>GADLF_V_G14</t>
  </si>
  <si>
    <t>532</t>
  </si>
  <si>
    <t>GADLW_V_G14</t>
  </si>
  <si>
    <t>5M2</t>
  </si>
  <si>
    <t>Изменение чистой стоимости финансовых активов в связи с другими изменениями в объеме [52-53] ..............................................................................................................................................</t>
  </si>
  <si>
    <t>GADLD4_GR_V_G14_MV</t>
  </si>
  <si>
    <t>5M3</t>
  </si>
  <si>
    <t>Валовой долг (D4) по рыночной стоимости: другие изменения в объеме ...................................................................................................................................................................</t>
  </si>
  <si>
    <t>GALD3_V_G14_MV</t>
  </si>
  <si>
    <t>5M3D3</t>
  </si>
  <si>
    <t>Долговые обязательства D3 по рыночной стоимости: другие изменения в объеме ...................................................................................................................................................................</t>
  </si>
  <si>
    <t>GALD2_V_G14_MV</t>
  </si>
  <si>
    <t>5M3D2</t>
  </si>
  <si>
    <t>Долговые обязательства D2 по рыночной стоимости: другие изменения в объеме ...................................................................................................................................................................</t>
  </si>
  <si>
    <t>GALD1_V_G14_MV</t>
  </si>
  <si>
    <t>5M3D1</t>
  </si>
  <si>
    <t>Долговые обязательства D1 по рыночной стоимости: другие изменения в объеме ...................................................................................................................................................................</t>
  </si>
  <si>
    <t>ВЕРТИКАЛЬНЫЕ ПРОВЕРКИ ДЛЯ ТАБЛИЦЫ 5</t>
  </si>
  <si>
    <t>5=51+52-53</t>
  </si>
  <si>
    <t>51=511+512+513+514</t>
  </si>
  <si>
    <t>52=521+522</t>
  </si>
  <si>
    <t>52=5201+5202+5203+5204+5205+5206+5207+5208</t>
  </si>
  <si>
    <t>53=531+532</t>
  </si>
  <si>
    <t>53=5301+5302+5303+5304+5305+5306+5307+5308</t>
  </si>
  <si>
    <t>5M2=52-53</t>
  </si>
  <si>
    <t>5M3=5301+5302+5303+5304+5306+5308</t>
  </si>
  <si>
    <t>5M3D3=5301+5302+5303+5304+5308</t>
  </si>
  <si>
    <t>5M3D2=5301+5302+5303+5304</t>
  </si>
  <si>
    <t>5M3D1=5303+5304</t>
  </si>
  <si>
    <t>51=0 для CC и CT?</t>
  </si>
  <si>
    <t>(52-53)=0 для CC и CT?</t>
  </si>
  <si>
    <t>51x=0 for CC and CT?</t>
  </si>
  <si>
    <t>522=0 for CC and CT?</t>
  </si>
  <si>
    <t>532=0 for CC and CT?</t>
  </si>
  <si>
    <t>5201=5301 for CC and CT?</t>
  </si>
  <si>
    <t>5202=5302 for CC and CT?</t>
  </si>
  <si>
    <t>5203=5303 for CC and CT?</t>
  </si>
  <si>
    <t>5204=5304 for CC and CT?</t>
  </si>
  <si>
    <t>5205=5305 for CC and CT?</t>
  </si>
  <si>
    <t>5206=5306 for CC and CT?</t>
  </si>
  <si>
    <t>5207=5307 for CC and CT?</t>
  </si>
  <si>
    <t>5208=5308 for CC and CT?</t>
  </si>
  <si>
    <t>TAБЛИЦА 6</t>
  </si>
  <si>
    <t>БАЛАНС АКТИВОВ И ПАССИВОВ</t>
  </si>
  <si>
    <t>GANW_G14</t>
  </si>
  <si>
    <t>6</t>
  </si>
  <si>
    <t>ЧИСТАЯ СТОИМОСТЬ АКТИВОВ  ......................................................................................................................................................................</t>
  </si>
  <si>
    <t>GAAN_G14</t>
  </si>
  <si>
    <t>61</t>
  </si>
  <si>
    <t>Нефинансовые активы ...................................................................................................................................................................................................................................</t>
  </si>
  <si>
    <t>GAANF_G14</t>
  </si>
  <si>
    <t>611</t>
  </si>
  <si>
    <t>GAANFB_G14</t>
  </si>
  <si>
    <t>6111</t>
  </si>
  <si>
    <t>GAANFM_G14</t>
  </si>
  <si>
    <t>6112</t>
  </si>
  <si>
    <t>GAANFO_G14</t>
  </si>
  <si>
    <t>6113</t>
  </si>
  <si>
    <t>GAANFW_G14</t>
  </si>
  <si>
    <t>6114</t>
  </si>
  <si>
    <t>GAANI_G14</t>
  </si>
  <si>
    <t>612</t>
  </si>
  <si>
    <t>GAANV_G14</t>
  </si>
  <si>
    <t>613</t>
  </si>
  <si>
    <t>GAANN_G14</t>
  </si>
  <si>
    <t>614</t>
  </si>
  <si>
    <t>GAANNL_G14</t>
  </si>
  <si>
    <t>6141</t>
  </si>
  <si>
    <t>GAANNS_G14</t>
  </si>
  <si>
    <t>6142</t>
  </si>
  <si>
    <t>GAANNO_G14</t>
  </si>
  <si>
    <t>6143</t>
  </si>
  <si>
    <t>GAANNI_G14</t>
  </si>
  <si>
    <t>6144</t>
  </si>
  <si>
    <t>Нематериальные непроизведенные активы ............................................................................................................................</t>
  </si>
  <si>
    <t>GAAF_G14</t>
  </si>
  <si>
    <t>62</t>
  </si>
  <si>
    <t>Финансовые активы ..........................................................................................................................................................................................</t>
  </si>
  <si>
    <t>GAAFM_G14</t>
  </si>
  <si>
    <t>6201</t>
  </si>
  <si>
    <t>Moнетарное золото и СДР [6221] .......................................................................................................................................</t>
  </si>
  <si>
    <t>GAAFCD_G14</t>
  </si>
  <si>
    <t>6202</t>
  </si>
  <si>
    <t>Валюта и депозиты [6212+6222] .................................................................................................................................................</t>
  </si>
  <si>
    <t>GAAFSO_G14</t>
  </si>
  <si>
    <t>6203</t>
  </si>
  <si>
    <t>Долговые ценные бумаги [6213+6223] .................................................................................................................................................</t>
  </si>
  <si>
    <t>GAAFLS_G14</t>
  </si>
  <si>
    <t>6204</t>
  </si>
  <si>
    <t>Кредиты и займы [6214+6224] ..........................................................................................................................................</t>
  </si>
  <si>
    <t>GAAFAE_G14</t>
  </si>
  <si>
    <t>6205</t>
  </si>
  <si>
    <t>Акционерный капитал и доли в инвестиционных фондах [6215+6225] ....................................................................................................</t>
  </si>
  <si>
    <t>GAAFIR_G14</t>
  </si>
  <si>
    <t>6206</t>
  </si>
  <si>
    <t>Программы страхования, пенсионного обеспечения и стандартных гарантий [6216+6226] ..............................................................................................</t>
  </si>
  <si>
    <t>GAAFFD_G14</t>
  </si>
  <si>
    <t>6207</t>
  </si>
  <si>
    <t>Производные финансовые инструменты и опционы на акции для работников [6217+6227] .........................................................................................................</t>
  </si>
  <si>
    <t>GAAFO_G14</t>
  </si>
  <si>
    <t>6208</t>
  </si>
  <si>
    <t>Прочая дебиторская задолженность [6218+6228] .......................................................................................................</t>
  </si>
  <si>
    <t>GAAFD_G14</t>
  </si>
  <si>
    <t>621</t>
  </si>
  <si>
    <t>6211</t>
  </si>
  <si>
    <t>GAAFDC_G14</t>
  </si>
  <si>
    <t>6212</t>
  </si>
  <si>
    <t>GAAFDS_G14</t>
  </si>
  <si>
    <t>6213</t>
  </si>
  <si>
    <t>GAAFDL_G14</t>
  </si>
  <si>
    <t>6214</t>
  </si>
  <si>
    <t>GAAFDA_G14</t>
  </si>
  <si>
    <t>6215</t>
  </si>
  <si>
    <t>GAAFDI_G14</t>
  </si>
  <si>
    <t>6216</t>
  </si>
  <si>
    <t>GAAFDF_G14</t>
  </si>
  <si>
    <t>6217</t>
  </si>
  <si>
    <t>GAAFDO_G14</t>
  </si>
  <si>
    <t>6218</t>
  </si>
  <si>
    <t>GAAFF_G14</t>
  </si>
  <si>
    <t>622</t>
  </si>
  <si>
    <t>GAAFFM_G14</t>
  </si>
  <si>
    <t>6221</t>
  </si>
  <si>
    <t>GAAFFC_G14</t>
  </si>
  <si>
    <t>6222</t>
  </si>
  <si>
    <t>GAAFFS_G14</t>
  </si>
  <si>
    <t>6223</t>
  </si>
  <si>
    <t>GAAFFL_G14</t>
  </si>
  <si>
    <t>6224</t>
  </si>
  <si>
    <t>GAAFFA_G14</t>
  </si>
  <si>
    <t>6225</t>
  </si>
  <si>
    <t>GAAFFI_G14</t>
  </si>
  <si>
    <t>6226</t>
  </si>
  <si>
    <t>GAAFFF_G14</t>
  </si>
  <si>
    <t>6227</t>
  </si>
  <si>
    <t>GAAFFO_G14</t>
  </si>
  <si>
    <t>6228</t>
  </si>
  <si>
    <t>GAL_G14</t>
  </si>
  <si>
    <t>63</t>
  </si>
  <si>
    <t>Обязательства 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</si>
  <si>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GALSDR_G14</t>
  </si>
  <si>
    <t>6301</t>
  </si>
  <si>
    <t>Специальные права заимствования (СДР) [6321] ....................................................................................................................................................................</t>
  </si>
  <si>
    <t>GALCD_G14</t>
  </si>
  <si>
    <t>6302</t>
  </si>
  <si>
    <t>Валюта и депозиты [6312+6322] ....................................................................................................................................................................</t>
  </si>
  <si>
    <t>GALSO_G14</t>
  </si>
  <si>
    <t>6303</t>
  </si>
  <si>
    <t>Долговые ценные бумаги [6313+6323] ....................................................................................................................................................................</t>
  </si>
  <si>
    <t>GALLS_G14</t>
  </si>
  <si>
    <t>6304</t>
  </si>
  <si>
    <t>Кредиты и займы [6314+6324] ..........................................................................................................................................</t>
  </si>
  <si>
    <t>GALAE_G14</t>
  </si>
  <si>
    <t>6305</t>
  </si>
  <si>
    <t>Акционерный капитал и доли в инвестиционных фондах [6315+6325] ....................................................................................................</t>
  </si>
  <si>
    <t>GALIR_G14</t>
  </si>
  <si>
    <t>6306</t>
  </si>
  <si>
    <t>Программы страхования, пенсионного обеспечения и стандартных гарантий [6316+6326] ..............................................................................................</t>
  </si>
  <si>
    <t>GALIRN_T_G14</t>
  </si>
  <si>
    <t>63061</t>
  </si>
  <si>
    <t>GALIRL_T_G14</t>
  </si>
  <si>
    <t>63062</t>
  </si>
  <si>
    <t>GALIRP_T_G14</t>
  </si>
  <si>
    <t>63063</t>
  </si>
  <si>
    <t>GALIRC_T_G14</t>
  </si>
  <si>
    <t>63064</t>
  </si>
  <si>
    <t>GALIRS_T_G14</t>
  </si>
  <si>
    <t>63065</t>
  </si>
  <si>
    <t>Положения о востребования в рамках программ стандартных гарантийх ..............................................................................................................................................</t>
  </si>
  <si>
    <t>GALFD_G14</t>
  </si>
  <si>
    <t>6307</t>
  </si>
  <si>
    <t>Производные финансовые инструменты и опционы на акции для работников [6317+6327] .........................................................................................................</t>
  </si>
  <si>
    <t>GALO_G14</t>
  </si>
  <si>
    <t>6308</t>
  </si>
  <si>
    <t>Прочая кредиторская задолженность  [6318+6328] .......................................................................................................</t>
  </si>
  <si>
    <t>GALD_G14</t>
  </si>
  <si>
    <t>631</t>
  </si>
  <si>
    <t>GALDC_G14</t>
  </si>
  <si>
    <t>6312</t>
  </si>
  <si>
    <t>GALDS_G14</t>
  </si>
  <si>
    <t>6313</t>
  </si>
  <si>
    <t>GALDL_G14</t>
  </si>
  <si>
    <t>6314</t>
  </si>
  <si>
    <t>GALDA_G14</t>
  </si>
  <si>
    <t>6315</t>
  </si>
  <si>
    <t>GALDI_G14</t>
  </si>
  <si>
    <t>6316</t>
  </si>
  <si>
    <t>GALDF_G14</t>
  </si>
  <si>
    <t>6317</t>
  </si>
  <si>
    <t>GALDO_G14</t>
  </si>
  <si>
    <t>6318</t>
  </si>
  <si>
    <t>GALF_G14</t>
  </si>
  <si>
    <t>632</t>
  </si>
  <si>
    <t>GALFSDR_G14</t>
  </si>
  <si>
    <t>6321</t>
  </si>
  <si>
    <t>GALFC_G14</t>
  </si>
  <si>
    <t>6322</t>
  </si>
  <si>
    <t>GALFS_G14</t>
  </si>
  <si>
    <t>6323</t>
  </si>
  <si>
    <t>GALFL_G14</t>
  </si>
  <si>
    <t>6324</t>
  </si>
  <si>
    <t>GALFA_G14</t>
  </si>
  <si>
    <t>6325</t>
  </si>
  <si>
    <t>GALFI_G14</t>
  </si>
  <si>
    <t>6326</t>
  </si>
  <si>
    <t>GALFF_G14</t>
  </si>
  <si>
    <t>6327</t>
  </si>
  <si>
    <t>GALFO_G14</t>
  </si>
  <si>
    <t>6328</t>
  </si>
  <si>
    <t>GALW_G14</t>
  </si>
  <si>
    <t>6M2</t>
  </si>
  <si>
    <t>Чистая стоимость финансовых активов [=62-63] ..............................................................................................................................................</t>
  </si>
  <si>
    <t>Справочные статьи, относящиеся к долгу</t>
  </si>
  <si>
    <t>GALD4_GR_G14_MV</t>
  </si>
  <si>
    <t>6M3</t>
  </si>
  <si>
    <t>Валовой долг (D4) по рыночной стоимости .........................................................................................................................................................</t>
  </si>
  <si>
    <t>GALD3_G14_MV</t>
  </si>
  <si>
    <t>6M3D3</t>
  </si>
  <si>
    <t>Долговые обязательства D3 по рыночной стоимости...................................................................................................................................................................</t>
  </si>
  <si>
    <t>GALD2_G14_MV</t>
  </si>
  <si>
    <t>6M3D2</t>
  </si>
  <si>
    <t>Долговые обязательства D2 по рыночной стоимости...................................................................................................................................................................</t>
  </si>
  <si>
    <t>GALD1_G14_MV</t>
  </si>
  <si>
    <t>6M3D1</t>
  </si>
  <si>
    <t>Долговые обязательства D1 по рыночной стоимости...................................................................................................................................................................</t>
  </si>
  <si>
    <t>GALD4_GR_G14_NV</t>
  </si>
  <si>
    <t>6M4</t>
  </si>
  <si>
    <t>Валовой долг (D4) по номинальной стоимости .........................................................................................................................................................</t>
  </si>
  <si>
    <t>GALD3_G14_NV</t>
  </si>
  <si>
    <t>6M4D3</t>
  </si>
  <si>
    <t>Долговые обязательства D3 по номинальной стоимости...................................................................................................................................................................</t>
  </si>
  <si>
    <t>GALD2_G14_NV</t>
  </si>
  <si>
    <t>6M4D2</t>
  </si>
  <si>
    <t>Долговые обязательства D2 по номинальной стоимости...................................................................................................................................................................</t>
  </si>
  <si>
    <t>GALD1_G14_NV</t>
  </si>
  <si>
    <t>6M4D1</t>
  </si>
  <si>
    <t>Долговые обязательства D1 по номинальной стоимости...................................................................................................................................................................</t>
  </si>
  <si>
    <t>GALD4_GR_G14_FV</t>
  </si>
  <si>
    <t>6M35</t>
  </si>
  <si>
    <t>Валовой долг (D4) по нарицательной стоимости .........................................................................................................................................................</t>
  </si>
  <si>
    <t>GALD3_G14_FV</t>
  </si>
  <si>
    <t>6M35D3</t>
  </si>
  <si>
    <t>Долговые обязательства D3 по нарицательной стоимости...................................................................................................................................................................</t>
  </si>
  <si>
    <t>GALD2_G14_FV</t>
  </si>
  <si>
    <t>6M35D2</t>
  </si>
  <si>
    <t>Долговые обязательства D2 по нарицательной стоимости...................................................................................................................................................................</t>
  </si>
  <si>
    <t>GALD1_G14_FV</t>
  </si>
  <si>
    <t>6M35D1</t>
  </si>
  <si>
    <t>Долговые обязательства D1 по нарицательной стоимости...................................................................................................................................................................</t>
  </si>
  <si>
    <t>GALD4_NT_G14_MV</t>
  </si>
  <si>
    <t>6M36</t>
  </si>
  <si>
    <t>Чистый долг (D4) по рыночной стоимости ...................................................................................................................................................................................</t>
  </si>
  <si>
    <t>GALD4NCD_GR_G14_MV</t>
  </si>
  <si>
    <t>6M91</t>
  </si>
  <si>
    <t xml:space="preserve">Валовой долг (D4) по рыночной стоимости за вычетом активов в форме валюты и депозитов................................................................................................................................................................................... </t>
  </si>
  <si>
    <t>GALD3NCD_G14</t>
  </si>
  <si>
    <t>6M91D3</t>
  </si>
  <si>
    <t>Долговые обязательства D3 за вычетом активов в форме валюты и депозитов ...................................................................................................................................................................................</t>
  </si>
  <si>
    <t>GALD2NCD_G14</t>
  </si>
  <si>
    <t>6M91D2</t>
  </si>
  <si>
    <t>Долговые обязательства D2 за вычетом активов в форме валюты и депозитов ...................................................................................................................................................................................</t>
  </si>
  <si>
    <t>GALD1NCD_G14</t>
  </si>
  <si>
    <t>6M91D1</t>
  </si>
  <si>
    <t>Долговые обязательства D1 за вычетом активов в форме валюты и депозитов ...................................................................................................................................................................................</t>
  </si>
  <si>
    <t>GALDQS_G14</t>
  </si>
  <si>
    <t>6M92</t>
  </si>
  <si>
    <t xml:space="preserve">Aктивы в форме высококачественных обращающихся ценных бумаг ................................................................................................................................................................................... </t>
  </si>
  <si>
    <t>GALD4_PR_G14</t>
  </si>
  <si>
    <t>6M93</t>
  </si>
  <si>
    <t>Валовой государственный долг согласно национальному определению .........................................................................................................................................................</t>
  </si>
  <si>
    <t>Начальные позиции по запасам</t>
  </si>
  <si>
    <t>GAAN_G14_L1</t>
  </si>
  <si>
    <r>
      <rPr>
        <sz val="7.5"/>
        <rFont val="Segoe UI"/>
        <family val="2"/>
        <charset val="1"/>
      </rPr>
      <t>61</t>
    </r>
    <r>
      <rPr>
        <vertAlign val="subscript"/>
        <sz val="8.25"/>
        <rFont val="Segoe UI"/>
        <family val="2"/>
        <charset val="1"/>
      </rPr>
      <t>t-1</t>
    </r>
  </si>
  <si>
    <t>Нефинансовые активы (начальный баланс) .........................................................................................................................................................</t>
  </si>
  <si>
    <t>GAAF_G14_L1</t>
  </si>
  <si>
    <r>
      <rPr>
        <sz val="7.5"/>
        <rFont val="Segoe UI"/>
        <family val="2"/>
        <charset val="1"/>
      </rPr>
      <t>62</t>
    </r>
    <r>
      <rPr>
        <vertAlign val="subscript"/>
        <sz val="8.25"/>
        <rFont val="Segoe UI"/>
        <family val="2"/>
        <charset val="1"/>
      </rPr>
      <t>t-1</t>
    </r>
  </si>
  <si>
    <t>Финансовые активы (начальный баланс) .........................................................................................................................................................</t>
  </si>
  <si>
    <t>GAL_G14_L1</t>
  </si>
  <si>
    <r>
      <rPr>
        <sz val="7.5"/>
        <rFont val="Segoe UI"/>
        <family val="2"/>
        <charset val="1"/>
      </rPr>
      <t>63</t>
    </r>
    <r>
      <rPr>
        <vertAlign val="subscript"/>
        <sz val="8.25"/>
        <rFont val="Segoe UI"/>
        <family val="2"/>
        <charset val="1"/>
      </rPr>
      <t>t-1</t>
    </r>
  </si>
  <si>
    <t>Обязательства (начальный баланс) .........................................................................................................................................................</t>
  </si>
  <si>
    <t>GALD1_G14_MV_L1</t>
  </si>
  <si>
    <r>
      <rPr>
        <sz val="7.5"/>
        <rFont val="Segoe UI"/>
        <family val="2"/>
        <charset val="1"/>
      </rPr>
      <t>6M3D1</t>
    </r>
    <r>
      <rPr>
        <vertAlign val="subscript"/>
        <sz val="8.25"/>
        <rFont val="Segoe UI"/>
        <family val="2"/>
        <charset val="1"/>
      </rPr>
      <t>t-1</t>
    </r>
  </si>
  <si>
    <t>Долговые обязательства D1 по рыночной стоимости (начальный баланс) .........................................................................................................................................................</t>
  </si>
  <si>
    <t>Другие справочные статьи</t>
  </si>
  <si>
    <t>GALD4LC_G14_NV</t>
  </si>
  <si>
    <t>6M391</t>
  </si>
  <si>
    <t>Льготные кредиты и займы по номинальной стоимости...................................................................................................................................................................................</t>
  </si>
  <si>
    <t>GALD4LCTI_G14_NV</t>
  </si>
  <si>
    <t>6M392</t>
  </si>
  <si>
    <t>Неявные трансферты в связи с кредитами и займами по льготным процентным ставкам ...................................................................................................................................................................................</t>
  </si>
  <si>
    <t>GALA_G14</t>
  </si>
  <si>
    <t>6M5</t>
  </si>
  <si>
    <t>Просроченная задолженность ................................................................................................................................................................................................................</t>
  </si>
  <si>
    <t>GALL_G14</t>
  </si>
  <si>
    <t>6M6</t>
  </si>
  <si>
    <t>Явные условные обязательства ................................................................................................................................................................................................................</t>
  </si>
  <si>
    <t>GALG_G14</t>
  </si>
  <si>
    <t>6M61</t>
  </si>
  <si>
    <t>в том числе: долг, гарантированный государством .......................................................................................................................</t>
  </si>
  <si>
    <t>GALS_G14</t>
  </si>
  <si>
    <t>6M7</t>
  </si>
  <si>
    <t>Чистые неявные обязательства в связи с пособиями по социальному обеспечению................................................................................................................................................................................................................</t>
  </si>
  <si>
    <t>GALLNP_G14_IV</t>
  </si>
  <si>
    <t>6M8</t>
  </si>
  <si>
    <t>Активы в форме необслуживаемых кредитов и займов по справедливой стоимости................................................................................................................................................................................................................</t>
  </si>
  <si>
    <t>GALLNP_G14_NV</t>
  </si>
  <si>
    <t>6M81</t>
  </si>
  <si>
    <t>Необслуживаемые кредиты и займы по номинальной стоимости ................................................................................................................................................................................................................</t>
  </si>
  <si>
    <t>VERTICAL CHECKS FOR TABLE 6</t>
  </si>
  <si>
    <t>6=61+62-63</t>
  </si>
  <si>
    <t>62=621+622</t>
  </si>
  <si>
    <t>62=6201+6202+6203+6204+6205+6206+6207+6208</t>
  </si>
  <si>
    <t>63=631+632</t>
  </si>
  <si>
    <t>63=6301+6302+6303+6304+6305+6306+6307+6308</t>
  </si>
  <si>
    <t>61=611+612+613+614</t>
  </si>
  <si>
    <t>611=6111+6112+6113+6114</t>
  </si>
  <si>
    <t>614=6141+6142+6143+6144</t>
  </si>
  <si>
    <t>6201=6211+6221</t>
  </si>
  <si>
    <t>6202=6212+6222</t>
  </si>
  <si>
    <t>6203=6213+6223</t>
  </si>
  <si>
    <t>6204=6214+6224</t>
  </si>
  <si>
    <t>6205=6215+6225</t>
  </si>
  <si>
    <t>6206=6216+6226</t>
  </si>
  <si>
    <t>6207=6217+6227</t>
  </si>
  <si>
    <t>6208=6218+6228</t>
  </si>
  <si>
    <t>621=6211+6212+6213+6214+6215+6216+6217+6218</t>
  </si>
  <si>
    <t>622=6221+6222+6223+6224+6225+6226+6227+6228</t>
  </si>
  <si>
    <t>6301=6321</t>
  </si>
  <si>
    <t>6302=6312+6322</t>
  </si>
  <si>
    <t>6303=6313+6323</t>
  </si>
  <si>
    <t>6304=6314+6324</t>
  </si>
  <si>
    <t>6305=6315+6325</t>
  </si>
  <si>
    <t>6306=6316+6326</t>
  </si>
  <si>
    <t>6307=6317+6327</t>
  </si>
  <si>
    <t>6308=6318+6328</t>
  </si>
  <si>
    <t>631=6311+6312+6313+6314+6315+6316+6317+6318</t>
  </si>
  <si>
    <t>632=6321+6322+6323+6324+6325+6326+6327+6328</t>
  </si>
  <si>
    <t>6306=63061+63062+63063+63064+63065</t>
  </si>
  <si>
    <t>6M2=62-63</t>
  </si>
  <si>
    <t>61=0 для CC и CT?</t>
  </si>
  <si>
    <t>(62-63)=0 для CC и CT?</t>
  </si>
  <si>
    <t>61x=0 для CC и CT?</t>
  </si>
  <si>
    <t>622x=0 для CC и CT?</t>
  </si>
  <si>
    <t>632x=0 для CC и CT?</t>
  </si>
  <si>
    <t>6201=6301 для CC и CT?</t>
  </si>
  <si>
    <t>6202=6302 для CC и CT?</t>
  </si>
  <si>
    <t>6203=6303 для CC и CT?</t>
  </si>
  <si>
    <t>6204=6304 для CC и CT?</t>
  </si>
  <si>
    <t>6205=6305 для CC и CT?</t>
  </si>
  <si>
    <t>6206=6306 для CC и CT?</t>
  </si>
  <si>
    <t>6207=6307 для CC и CT?</t>
  </si>
  <si>
    <t>6208=6308 для CC и CT?</t>
  </si>
  <si>
    <t>Специальные права заимствования ..............................................................................................................................................................................</t>
  </si>
  <si>
    <t>Внутренние кредиторы ..............................................................................................................................................................................</t>
  </si>
  <si>
    <t>Краткосрочные, по первоначальному сроку погашения ..............................................................................................................................................................................</t>
  </si>
  <si>
    <t>Долгосрочные, по первоначальному сроку погашения с выплатой, причитающейся в пределах одного года ..............................................................................................................................................................................</t>
  </si>
  <si>
    <t>Долгосрочные, по первоначальному сроку погашения с выплатой, причитающейся по прошествии одного года ..............................................................................................................................................................................</t>
  </si>
  <si>
    <t>Деноминированные в национальной валюте ..............................................................................................................................................................................</t>
  </si>
  <si>
    <t>Деноминированные в иностранной валюте ..............................................................................................................................................................................</t>
  </si>
  <si>
    <t>С фиксированной ставкой ..............................................................................................................................................................................</t>
  </si>
  <si>
    <t>С переменной ставкой ..............................................................................................................................................................................</t>
  </si>
  <si>
    <t>Валюта и депозиты ..............................................................................................................................................................................</t>
  </si>
  <si>
    <t>в том числе: деноминированные в национальной валюте ..............................................................................................................................................................................</t>
  </si>
  <si>
    <t>Кредиты и займы ..............................................................................................................................................................................</t>
  </si>
  <si>
    <t>Программы страхования, пенсионного обеспечения и стандартных гарантий..............................................................................................................................................................................</t>
  </si>
  <si>
    <t>Прочая кредиторская задолженность ..............................................................................................................................................................................</t>
  </si>
  <si>
    <t>TAБЛИЦА 6B</t>
  </si>
  <si>
    <t>ДОЛГОВЫЕ ОБЯЗАТЕЛЬСТВА 
ПО НАРИЦАТЕЛЬНОЙ СТОИМОСТИ</t>
  </si>
  <si>
    <t>GALSDR_G14_FV</t>
  </si>
  <si>
    <t>6301F</t>
  </si>
  <si>
    <t>6301FA1</t>
  </si>
  <si>
    <t>GALFSDR_G14_FV</t>
  </si>
  <si>
    <t>6301FA2</t>
  </si>
  <si>
    <t>6301FB1</t>
  </si>
  <si>
    <t>6301FB2</t>
  </si>
  <si>
    <t>GALSDR_L_1YP_G14_FV</t>
  </si>
  <si>
    <t>6301FB3</t>
  </si>
  <si>
    <t>6301FC1</t>
  </si>
  <si>
    <t>GALSDR_FX_G14_FV</t>
  </si>
  <si>
    <t>6301FC2</t>
  </si>
  <si>
    <t>6301FD1</t>
  </si>
  <si>
    <t>GALSDR_VR_G14_FV</t>
  </si>
  <si>
    <t>6301FD2</t>
  </si>
  <si>
    <t>GALCD_G14_FV</t>
  </si>
  <si>
    <t>6302F</t>
  </si>
  <si>
    <t>GALDCD_G14_FV</t>
  </si>
  <si>
    <t>6302FA1</t>
  </si>
  <si>
    <t>GALFCD_G14_FV</t>
  </si>
  <si>
    <t>6302FA2</t>
  </si>
  <si>
    <t>GALCD_S_G14_FV</t>
  </si>
  <si>
    <t>6302FB1</t>
  </si>
  <si>
    <t>GALCD_L_1Y_G14_FV</t>
  </si>
  <si>
    <t>6302FB2</t>
  </si>
  <si>
    <t>GALCD_L_1YP_G14_FV</t>
  </si>
  <si>
    <t>6302FB3</t>
  </si>
  <si>
    <t>GALCD_XDC_G14_FV</t>
  </si>
  <si>
    <t>6302FC1</t>
  </si>
  <si>
    <t>GALCD_FX_G14_FV</t>
  </si>
  <si>
    <t>6302FC2</t>
  </si>
  <si>
    <t>GALCD_FR_G14_FV</t>
  </si>
  <si>
    <t>6302FD1</t>
  </si>
  <si>
    <t>GALCD_VR_G14_FV</t>
  </si>
  <si>
    <t>6302FD2</t>
  </si>
  <si>
    <t>GALSO_G14_FV</t>
  </si>
  <si>
    <t>6303F</t>
  </si>
  <si>
    <t>Долговые ценные бумаги ..............................................................................................................................................................................</t>
  </si>
  <si>
    <t>GALDSO_G14_FV</t>
  </si>
  <si>
    <t>6303FA1</t>
  </si>
  <si>
    <t>GALFSO_G14_FV</t>
  </si>
  <si>
    <t>6303FA2</t>
  </si>
  <si>
    <t>GALSO_S_G14_FV</t>
  </si>
  <si>
    <t>6303FB1</t>
  </si>
  <si>
    <t>GALSO_XDC_S_G14_FV</t>
  </si>
  <si>
    <t>6303FB1d</t>
  </si>
  <si>
    <t>GALSO_L_1Y_G14_FV</t>
  </si>
  <si>
    <t>6303FB2</t>
  </si>
  <si>
    <t>GALSO_XDC_L_1Y_G14_FV</t>
  </si>
  <si>
    <t>6303FB2d</t>
  </si>
  <si>
    <t>GALSO_L_1YP_G14_FV</t>
  </si>
  <si>
    <t>6303FB3</t>
  </si>
  <si>
    <t>GALSO_XDC_G14_FV</t>
  </si>
  <si>
    <t>6303FC1</t>
  </si>
  <si>
    <t>GALSO_FX_G14_FV</t>
  </si>
  <si>
    <t>6303FC2</t>
  </si>
  <si>
    <t>GALSO_FR_G14_FV</t>
  </si>
  <si>
    <t>6303FD1</t>
  </si>
  <si>
    <t>GALSO_VR_G14_FV</t>
  </si>
  <si>
    <t>6303FD2</t>
  </si>
  <si>
    <t>GALLS_G14_FV</t>
  </si>
  <si>
    <t>6304F</t>
  </si>
  <si>
    <t>GALDLS_G14_FV</t>
  </si>
  <si>
    <t>6304FA1</t>
  </si>
  <si>
    <t>GALFLS_G14_FV</t>
  </si>
  <si>
    <t>6304FA2</t>
  </si>
  <si>
    <t>GALLS_S_G14_FV</t>
  </si>
  <si>
    <t>6304FB1</t>
  </si>
  <si>
    <t>GALLS_XDC_S_G14_FV</t>
  </si>
  <si>
    <t>6304FB1d</t>
  </si>
  <si>
    <t>GALLS_L_1Y_G14_FV</t>
  </si>
  <si>
    <t>6304FB2</t>
  </si>
  <si>
    <t>GALLS_XDC_L_1Y_G14_FV</t>
  </si>
  <si>
    <t>6304FB2d</t>
  </si>
  <si>
    <t>GALLS_L_1YP_G14_FV</t>
  </si>
  <si>
    <t>6304FB3</t>
  </si>
  <si>
    <t>GALLS_XDC_G14_FV</t>
  </si>
  <si>
    <t>6304FC1</t>
  </si>
  <si>
    <t>GALLS_FX_G14_FV</t>
  </si>
  <si>
    <t>6304FC2</t>
  </si>
  <si>
    <t>GALLS_FR_G14_FV</t>
  </si>
  <si>
    <t>6304FD1</t>
  </si>
  <si>
    <t>GALLS_VR_G14_FV</t>
  </si>
  <si>
    <t>6304FD2</t>
  </si>
  <si>
    <t>GALIR_G14_FV</t>
  </si>
  <si>
    <t>6306F</t>
  </si>
  <si>
    <t>GALDIR_G14_FV</t>
  </si>
  <si>
    <t>6306FA1</t>
  </si>
  <si>
    <t>GALFIR_G14_FV</t>
  </si>
  <si>
    <t>6306FA2</t>
  </si>
  <si>
    <t>GALIR_S_G14_FV</t>
  </si>
  <si>
    <t>6306FB1</t>
  </si>
  <si>
    <t>GALIR_L_1Y_G14_FV</t>
  </si>
  <si>
    <t>6306FB2</t>
  </si>
  <si>
    <t>GALIR_L_1YP_G14_FV</t>
  </si>
  <si>
    <t>6306FB3</t>
  </si>
  <si>
    <t>GALIR_XDC_G14_FV</t>
  </si>
  <si>
    <t>6306FC1</t>
  </si>
  <si>
    <t>GALIR_FX_G14_FV</t>
  </si>
  <si>
    <t>6306FC2</t>
  </si>
  <si>
    <t>GALIR_FR_G14_FV</t>
  </si>
  <si>
    <t>6306FD1</t>
  </si>
  <si>
    <t>GALIR_VR_G14_FV</t>
  </si>
  <si>
    <t>6306FD2</t>
  </si>
  <si>
    <t>GALO_G14_FV</t>
  </si>
  <si>
    <t>6308F</t>
  </si>
  <si>
    <t>GALDO_G14_FV</t>
  </si>
  <si>
    <t>6308FA1</t>
  </si>
  <si>
    <t>GALFO_G14_FV</t>
  </si>
  <si>
    <t>6308FA2</t>
  </si>
  <si>
    <t>GALO_S_G14_FV</t>
  </si>
  <si>
    <t>6308FB1</t>
  </si>
  <si>
    <t>GALO_L_1Y_G14_FV</t>
  </si>
  <si>
    <t>6308FB2</t>
  </si>
  <si>
    <t>GALO_L_1YP_G14_FV</t>
  </si>
  <si>
    <t>6308FB3</t>
  </si>
  <si>
    <t>GALO_XDC_G14_FV</t>
  </si>
  <si>
    <t>6308FC1</t>
  </si>
  <si>
    <t>GALO_FX_G14_FV</t>
  </si>
  <si>
    <t>6308FC2</t>
  </si>
  <si>
    <t>GALO_FR_G14_FV</t>
  </si>
  <si>
    <t>6308FD1</t>
  </si>
  <si>
    <t>GALO_VR_G14_FV</t>
  </si>
  <si>
    <t>6308FD2</t>
  </si>
  <si>
    <t>ВЕРТИКАЛЬНЫЕ ПРОВЕРКИ ДЛЯ ТАБЛИЦЫ 6В</t>
  </si>
  <si>
    <t>6301F=6301FA1+6301FA2</t>
  </si>
  <si>
    <t>6301F=6301FB1+6301FB2+6301FB3</t>
  </si>
  <si>
    <t>6301F=6301FC1+6301FC2</t>
  </si>
  <si>
    <t>6301F=6301FD1+6301FD2</t>
  </si>
  <si>
    <t>6302F=6302FA1+6302FA2</t>
  </si>
  <si>
    <t>6302F=6302FB1+6302FB2+6302FB3</t>
  </si>
  <si>
    <t>6302F=6302FC1+6302FC2</t>
  </si>
  <si>
    <t>6302F=6302FD1+6302FD2</t>
  </si>
  <si>
    <t>6303F=6303FA1+6303FA2</t>
  </si>
  <si>
    <t>6303F=6303FB1+6303FB2+6303FB3</t>
  </si>
  <si>
    <t>6303F=6303FC1+6303FC2</t>
  </si>
  <si>
    <t>6303F=6303FD1+6303FD2</t>
  </si>
  <si>
    <t>6304F=6304FA1+6304FA2</t>
  </si>
  <si>
    <t>6304F=6304FB1+6304FB2+6304FB3</t>
  </si>
  <si>
    <t>6304F=6304FC1+6304FC2</t>
  </si>
  <si>
    <t>6304F=6304FD1+6304FD2</t>
  </si>
  <si>
    <t>6306F=6306FA1+6306FA2</t>
  </si>
  <si>
    <t>6306F=6306FB1+6306FB2+6306FB3</t>
  </si>
  <si>
    <t>6306F=6306FC1+6306FC2</t>
  </si>
  <si>
    <t>6306F=6306FD1+6306FD2</t>
  </si>
  <si>
    <t>6308F=6308FA1+6308FA2</t>
  </si>
  <si>
    <t>6308F=6308FB1+6308FB2+6308FB3</t>
  </si>
  <si>
    <t>6308F=6308FC1+6308FC2</t>
  </si>
  <si>
    <t>6308F=6308FD1+6308FD2</t>
  </si>
  <si>
    <t>6301FA2=0 для CC и CT?</t>
  </si>
  <si>
    <t>6302FA2=0 для CC и CT?</t>
  </si>
  <si>
    <t>6303FA2=0 для CC и CT?</t>
  </si>
  <si>
    <t>6304FA2=0 для CC и CT?</t>
  </si>
  <si>
    <t>6306FA2=0 для CC и CT?</t>
  </si>
  <si>
    <t>6308FA2=0 для CC и CT?</t>
  </si>
  <si>
    <t>TAБЛИЦА 7</t>
  </si>
  <si>
    <t>РАСХОДЫ ПО ФУНКЦИЯМ ОРГАНОВ ГОСУДАРСТВЕННОГО УПРАВЛЕНИЯ (КФОГУ)</t>
  </si>
  <si>
    <t>GETO_G14</t>
  </si>
  <si>
    <t>7</t>
  </si>
  <si>
    <t>СОВОКУПНЫЕ РАСХОДЫ [=2M] ..............................................................................................................................................................................</t>
  </si>
  <si>
    <t>GEGP_G14</t>
  </si>
  <si>
    <t>701</t>
  </si>
  <si>
    <t>Государственные слубжы общего назначения ................................................................................................................................</t>
  </si>
  <si>
    <t>GEGPC_G14</t>
  </si>
  <si>
    <t>7011</t>
  </si>
  <si>
    <t>Исполнительные и законодательные органы, бюджетно-финансовые вопросы, международные отношения ................................................................................................................................</t>
  </si>
  <si>
    <t>GEGPF_G14</t>
  </si>
  <si>
    <t>7012</t>
  </si>
  <si>
    <t>Иностранная экономическая помощь ................................................................................................................................</t>
  </si>
  <si>
    <t>GEGPG_G14</t>
  </si>
  <si>
    <t>7013</t>
  </si>
  <si>
    <t>Общие службы ................................................................................................................................</t>
  </si>
  <si>
    <t>GEGPB_G14</t>
  </si>
  <si>
    <t>7014</t>
  </si>
  <si>
    <t>Фундаментальные исследования ..............................................................................................................................................................................</t>
  </si>
  <si>
    <t>GEGPR_G14</t>
  </si>
  <si>
    <t>7015</t>
  </si>
  <si>
    <t>НИОКР, связанные с государственными службами общего назначения ................................................................................................................................</t>
  </si>
  <si>
    <t>GEGPO_G14</t>
  </si>
  <si>
    <t>7016</t>
  </si>
  <si>
    <t>Государственные службы общего назначения, не отнесенные к другим категориям................................................................................................................................</t>
  </si>
  <si>
    <t>GEGPD_G14</t>
  </si>
  <si>
    <t>7017</t>
  </si>
  <si>
    <t>Операции, связанные с государственным долгом ..............................................................................................................................................................................</t>
  </si>
  <si>
    <t>GEGPT_G14</t>
  </si>
  <si>
    <t>7018</t>
  </si>
  <si>
    <t>Tрансферты общего характера между органами государственного управления различного уровня................................................................................................................................</t>
  </si>
  <si>
    <t>GED_G14</t>
  </si>
  <si>
    <t>702</t>
  </si>
  <si>
    <t>Оборона ..................................................................................................................................................................................................</t>
  </si>
  <si>
    <t>GEDM_G14</t>
  </si>
  <si>
    <t>7021</t>
  </si>
  <si>
    <t>Вооруженные силы ..............................................................................................................................................................................</t>
  </si>
  <si>
    <t>GEDC_G14</t>
  </si>
  <si>
    <t>7022</t>
  </si>
  <si>
    <t>Гражданская оборона ..............................................................................................................................................................................</t>
  </si>
  <si>
    <t>GEDF_G14</t>
  </si>
  <si>
    <t>7023</t>
  </si>
  <si>
    <t>Иностранная военная помощь ................................................................................................................................</t>
  </si>
  <si>
    <t>GEDR_G14</t>
  </si>
  <si>
    <t>7024</t>
  </si>
  <si>
    <t>НИОКР в области обороны ..............................................................................................................................................................................</t>
  </si>
  <si>
    <t>GEDNEC_G14</t>
  </si>
  <si>
    <t>7025</t>
  </si>
  <si>
    <t>Вопросы обороны, не отнесенные к другим категориям ..............................................................................................................................................................................</t>
  </si>
  <si>
    <t>GEP_G14</t>
  </si>
  <si>
    <t>703</t>
  </si>
  <si>
    <t>Обшественный порядок и безопасность .....................................................................................................................................................................</t>
  </si>
  <si>
    <t>GEPS_G14</t>
  </si>
  <si>
    <t>7031</t>
  </si>
  <si>
    <t>Полицейские службы ..............................................................................................................................................................................</t>
  </si>
  <si>
    <t>GEPF_G14</t>
  </si>
  <si>
    <t>7032</t>
  </si>
  <si>
    <t>Пожарная охрана ................................................................................................................................</t>
  </si>
  <si>
    <t>GEPL_G14</t>
  </si>
  <si>
    <t>7033</t>
  </si>
  <si>
    <t>Суды ..............................................................................................................................................................................</t>
  </si>
  <si>
    <t>GEPP_G14</t>
  </si>
  <si>
    <t>7034</t>
  </si>
  <si>
    <t>Тюрьмы ..............................................................................................................................................................................</t>
  </si>
  <si>
    <t>GEPR_G14</t>
  </si>
  <si>
    <t>7035</t>
  </si>
  <si>
    <t>НИОКР, связанные с вопросами общественного порядка и безопасности ................................................................................................................................</t>
  </si>
  <si>
    <t>GEPO_G14</t>
  </si>
  <si>
    <t>7036</t>
  </si>
  <si>
    <t>Вопросы общественного порядка и безопасности, не отнесенные к другим категориям ................................................................................................................................</t>
  </si>
  <si>
    <t>GEA_G14</t>
  </si>
  <si>
    <t>704</t>
  </si>
  <si>
    <t>Экономические вопросы ...............................................................................................................................................................</t>
  </si>
  <si>
    <t>GEAG_G14</t>
  </si>
  <si>
    <t>7041</t>
  </si>
  <si>
    <t>Общие экономические и коммерческие вопросы и вопросы, относящиеся к рабочей силе ................................................................................................................................</t>
  </si>
  <si>
    <t>GEAA_G14</t>
  </si>
  <si>
    <t>7042</t>
  </si>
  <si>
    <t>Сельское хозяйство, лесное хозяйство, рыболовство и охота ..........................................................................................................</t>
  </si>
  <si>
    <t>GEAF_G14</t>
  </si>
  <si>
    <t>7043</t>
  </si>
  <si>
    <t>Топливо и энергетика .....................................................................................................................................</t>
  </si>
  <si>
    <t>GEAM_G14</t>
  </si>
  <si>
    <t>7044</t>
  </si>
  <si>
    <t>Горнодобывающая промышленность, обрабатывающая промышленность и строительство ..........................................................................................................</t>
  </si>
  <si>
    <t>GEAT_G14</t>
  </si>
  <si>
    <t>7045</t>
  </si>
  <si>
    <t>Tранспорт ........................................................................................................................................................</t>
  </si>
  <si>
    <t>GEAC_G14</t>
  </si>
  <si>
    <t>7046</t>
  </si>
  <si>
    <t>Cвязь .............................................................................................................................................</t>
  </si>
  <si>
    <t>GEAO_G14</t>
  </si>
  <si>
    <t>7047</t>
  </si>
  <si>
    <t>Прочие отрасли ..............................................................................................................................................................................</t>
  </si>
  <si>
    <t>GEAR_G14</t>
  </si>
  <si>
    <t>7048</t>
  </si>
  <si>
    <t>НИОКР, связанные с экономическими вопросами ................................................................................................................................</t>
  </si>
  <si>
    <t>GEAE_G14</t>
  </si>
  <si>
    <t>7049</t>
  </si>
  <si>
    <t>Экономические вопросы, не отнесенные к другим категориям ................................................................................................................................</t>
  </si>
  <si>
    <t>GEN_G14</t>
  </si>
  <si>
    <t>705</t>
  </si>
  <si>
    <t>Охрана окружающей среды ...............................................................................................................................................................</t>
  </si>
  <si>
    <t>GENM_G14</t>
  </si>
  <si>
    <t>7051</t>
  </si>
  <si>
    <t>Сбор и удаление отходов ................................................................................................................................</t>
  </si>
  <si>
    <t>GENW_G14</t>
  </si>
  <si>
    <t>7052</t>
  </si>
  <si>
    <t>Удаление и очистка сточных вод ................................................................................................................................</t>
  </si>
  <si>
    <t>GENP_G14</t>
  </si>
  <si>
    <t>7053</t>
  </si>
  <si>
    <t>Борьба с загрязнением окружающей среды ................................................................................................................................</t>
  </si>
  <si>
    <t>GENB_G14</t>
  </si>
  <si>
    <t>7054</t>
  </si>
  <si>
    <t>Зашита биоразнообразия и охрана ландшафта ................................................................................................................................</t>
  </si>
  <si>
    <t>GENR_G14</t>
  </si>
  <si>
    <t>7055</t>
  </si>
  <si>
    <t>НИОКР в области охраны окружающей среды ................................................................................................................................</t>
  </si>
  <si>
    <t>GENO_G14</t>
  </si>
  <si>
    <t>7056</t>
  </si>
  <si>
    <t>Вопросы охраны окружающей среды, не отнесенные к другим категориям ................................................................................................................................</t>
  </si>
  <si>
    <t>GEH_G14</t>
  </si>
  <si>
    <t>706</t>
  </si>
  <si>
    <t>Жилищные и коммунальные услуги ...................................................................................................................................</t>
  </si>
  <si>
    <t>GEHH_G14</t>
  </si>
  <si>
    <t>7061</t>
  </si>
  <si>
    <t>Жилищное строительство ................................................................................................................................</t>
  </si>
  <si>
    <t>GEHC_G14</t>
  </si>
  <si>
    <t>7062</t>
  </si>
  <si>
    <t>Коммунальное развитие ................................................................................................................................</t>
  </si>
  <si>
    <t>GEHW_G14</t>
  </si>
  <si>
    <t>7063</t>
  </si>
  <si>
    <t>Водоснабжение ..............................................................................................................................................................................</t>
  </si>
  <si>
    <t>GEHS_G14</t>
  </si>
  <si>
    <t>7064</t>
  </si>
  <si>
    <t>Освещение улиц ..............................................................................................................................................................................</t>
  </si>
  <si>
    <t>GEHR_G14</t>
  </si>
  <si>
    <t>7065</t>
  </si>
  <si>
    <t>НИОКР в области жилищных и коммунальных услуг ................................................................................................................................</t>
  </si>
  <si>
    <t>GEHO_G14</t>
  </si>
  <si>
    <t>7066</t>
  </si>
  <si>
    <t>Жилищные и коммунальные услуги, не отнесенные к другим категориям ................................................................................................................................</t>
  </si>
  <si>
    <t>GEL_G14</t>
  </si>
  <si>
    <t>707</t>
  </si>
  <si>
    <t>Здравоохранение ..............................................................................................................................................................</t>
  </si>
  <si>
    <t>GELM_G14</t>
  </si>
  <si>
    <t>7071</t>
  </si>
  <si>
    <t>Meдицинская продукция, оборудование и изделия, используемые в медицине ................................................................................................................................</t>
  </si>
  <si>
    <t>GELS_G14</t>
  </si>
  <si>
    <t>7072</t>
  </si>
  <si>
    <t>Амбулаторные услуги ......................................................................................................................................</t>
  </si>
  <si>
    <t>GELH_G14</t>
  </si>
  <si>
    <t>7073</t>
  </si>
  <si>
    <t>Услуги больниц ..........................................................................................................................................</t>
  </si>
  <si>
    <t>GELP_G14</t>
  </si>
  <si>
    <t>7074</t>
  </si>
  <si>
    <t>Услуги в области здравоохранения ............................................................................................................................................</t>
  </si>
  <si>
    <t>GELR_G14</t>
  </si>
  <si>
    <t>7075</t>
  </si>
  <si>
    <t>НИОКР в области здравоохранения ..............................................................................................................................................................................</t>
  </si>
  <si>
    <t>GELHE_G14</t>
  </si>
  <si>
    <t>7076</t>
  </si>
  <si>
    <t>Вопросы здравоохранения, не отнесенные к другим категориям ..............................................................................................................................................................................</t>
  </si>
  <si>
    <t>GER_G14</t>
  </si>
  <si>
    <t>708</t>
  </si>
  <si>
    <t>Отдых, культура и религия ......................................................................................................................................</t>
  </si>
  <si>
    <t>GERS_G14</t>
  </si>
  <si>
    <t>7081</t>
  </si>
  <si>
    <t>Услуги в области организации отдыха и занятий спортом ................................................................................................................................</t>
  </si>
  <si>
    <t>GERC_G14</t>
  </si>
  <si>
    <t>7082</t>
  </si>
  <si>
    <t>Услуги в области культуры ................................................................................................................................</t>
  </si>
  <si>
    <t>GERB_G14</t>
  </si>
  <si>
    <t>7083</t>
  </si>
  <si>
    <t>Услуги в области радио- и телевещания и издательского дела ................................................................................................................................</t>
  </si>
  <si>
    <t>GERR_G14</t>
  </si>
  <si>
    <t>7084</t>
  </si>
  <si>
    <t>Религиозные и другие общественные услуги ................................................................................................................................</t>
  </si>
  <si>
    <t>GERD_G14</t>
  </si>
  <si>
    <t>7085</t>
  </si>
  <si>
    <t>НИОКР в области отдыха, культуры и религии ................................................................................................................................</t>
  </si>
  <si>
    <t>GERO_G14</t>
  </si>
  <si>
    <t>7086</t>
  </si>
  <si>
    <t>Вопросы отдыха, культуры и религии, не отнесенные к другим категориям ................................................................................................................................</t>
  </si>
  <si>
    <t>GEE_G14</t>
  </si>
  <si>
    <t>709</t>
  </si>
  <si>
    <t>Образование ...........................................................................................................................................................................</t>
  </si>
  <si>
    <t>GEEP_G14</t>
  </si>
  <si>
    <t>7091</t>
  </si>
  <si>
    <t>Дошкольное и начальное образование .........................................................................................................</t>
  </si>
  <si>
    <t>GEES_G14</t>
  </si>
  <si>
    <t>7092</t>
  </si>
  <si>
    <t>Среднее образование .......................................................................................................................................</t>
  </si>
  <si>
    <t>GEEN_G14</t>
  </si>
  <si>
    <t>7093</t>
  </si>
  <si>
    <t>Продолженное среднее образование ................................................................................................................................</t>
  </si>
  <si>
    <t>GEET_G14</t>
  </si>
  <si>
    <t>7094</t>
  </si>
  <si>
    <t>Высшее образование ......................................................................................................................................</t>
  </si>
  <si>
    <t>GEEL_G14</t>
  </si>
  <si>
    <t>7095</t>
  </si>
  <si>
    <t>Образование, не подразделенное по ступеням ................................................................................................................................</t>
  </si>
  <si>
    <t>GEEE_G14</t>
  </si>
  <si>
    <t>7096</t>
  </si>
  <si>
    <t>Вспомогательные услуги в системе образования ................................................................................................................................</t>
  </si>
  <si>
    <t>GEER_G14</t>
  </si>
  <si>
    <t>7097</t>
  </si>
  <si>
    <t>НИОКР в области образования ................................................................................................................................</t>
  </si>
  <si>
    <t>GEEO_G14</t>
  </si>
  <si>
    <t>7098</t>
  </si>
  <si>
    <t>Вопросы образования, не отнесенные к другим категориям ..............................................................................................................................................................................</t>
  </si>
  <si>
    <t>GESP_G14</t>
  </si>
  <si>
    <t>710</t>
  </si>
  <si>
    <t>Социальная защита .............................................................................................................................................................</t>
  </si>
  <si>
    <t>GESPS_G14</t>
  </si>
  <si>
    <t>7101</t>
  </si>
  <si>
    <t>Заболеваемость и нетрудоспособность ................................................................................................................................</t>
  </si>
  <si>
    <t>GESPA_G14</t>
  </si>
  <si>
    <t>7102</t>
  </si>
  <si>
    <t>Старость ..............................................................................................................................................................................</t>
  </si>
  <si>
    <t>GESPV_G14</t>
  </si>
  <si>
    <t>7103</t>
  </si>
  <si>
    <t>Иждивенцы, оставшиеся без кормильца ..............................................................................................................................................................................</t>
  </si>
  <si>
    <t>GESPF_G14</t>
  </si>
  <si>
    <t>7104</t>
  </si>
  <si>
    <t>Семья и дети ................................................................................................................................</t>
  </si>
  <si>
    <t>GESPU_G14</t>
  </si>
  <si>
    <t>7105</t>
  </si>
  <si>
    <t>Безработица ..............................................................................................................................................................................</t>
  </si>
  <si>
    <t>GESPH_G14</t>
  </si>
  <si>
    <t>7106</t>
  </si>
  <si>
    <t>Жилье ..............................................................................................................................................................................</t>
  </si>
  <si>
    <t>GESPX_G14</t>
  </si>
  <si>
    <t>7107</t>
  </si>
  <si>
    <t>Вопросы социальное неустроенности, не отнесенные к другим категориям ................................................................................................................................</t>
  </si>
  <si>
    <t>GESPR_G14</t>
  </si>
  <si>
    <t>7108</t>
  </si>
  <si>
    <t>НИОКР в области социальной защиты ................................................................................................................................</t>
  </si>
  <si>
    <t>GESPP_G14</t>
  </si>
  <si>
    <t>7109</t>
  </si>
  <si>
    <t>Вопросы социальной защиты, не отнесенные к другим категориям ................................................................................................................................</t>
  </si>
  <si>
    <t>GEAD_G14</t>
  </si>
  <si>
    <t>7z</t>
  </si>
  <si>
    <t>Статистическое расхождение: расходы [2M] в сравнении с суммой по разделам КФОГУ [7] ..................................................................................................................</t>
  </si>
  <si>
    <t>ВЕРТИКАЛЬНЫЕ ПРОВЕРКИ ДЛЯ ТАБЛИЦЫ 7</t>
  </si>
  <si>
    <t>7=701+702+703+704+705+706+707+708+709+710</t>
  </si>
  <si>
    <t>701=7011+7012+7013+7014+7015+7016+7017+7018</t>
  </si>
  <si>
    <t>702=7021+7022+7023+7024+7025</t>
  </si>
  <si>
    <t>703=7031+7032+7033+7034+7035+7036</t>
  </si>
  <si>
    <t>704=7041+7042+7043+7044+7045+7046+7047+7048+7049</t>
  </si>
  <si>
    <t>705=7051+7052+7053+7054+7055+7056</t>
  </si>
  <si>
    <t>706=7061+7062+7063+7064+7065+7066</t>
  </si>
  <si>
    <t>707=7071+7072+7073+7074+7075+7076</t>
  </si>
  <si>
    <t>708=7081+7082+7083+7084+7085+7086</t>
  </si>
  <si>
    <t>709=7091+7092+7093+7094+7095+7096+7097+7098</t>
  </si>
  <si>
    <t>710=7101+7102+7103+7104+7105+7106+7107+7108+7109</t>
  </si>
  <si>
    <t>7018=0 для GG?</t>
  </si>
  <si>
    <t>Проценты в сравнении с операциями с государственным долгом</t>
  </si>
  <si>
    <t>7017=Table2:24</t>
  </si>
  <si>
    <t>Совокупные расходы = расходы + чистые инвестиции в нефинансовые активы (=2M):</t>
  </si>
  <si>
    <t>7=2+31</t>
  </si>
  <si>
    <t>7=2M</t>
  </si>
  <si>
    <t>8211</t>
  </si>
  <si>
    <t>8311</t>
  </si>
  <si>
    <t>TAБЛИЦА 9</t>
  </si>
  <si>
    <t>СОВОКУПНЫЕ ДРУГИЕ ЭКОНОМИЧЕСКИЕ ПОТОКИ
АКТИВОВ И ОБЯЗАТЕЛЬСТВ</t>
  </si>
  <si>
    <t>GADNW_O_G14</t>
  </si>
  <si>
    <t>ИЗМЕНЕНИЕ ЧИСТОЙ СТОИМОСТИ АКТИВОВ В СВЯЗИ С ДРУГИМИ ЭКОНОМИЧЕСКИМИ ПОТОКАМИ ......................................................................................................</t>
  </si>
  <si>
    <t>GADAN_O_G14</t>
  </si>
  <si>
    <t>Другие экономические потоки нефинансовых активов...................................................................................................................................................................................................................................</t>
  </si>
  <si>
    <t>GADANF_O_G14</t>
  </si>
  <si>
    <t>911</t>
  </si>
  <si>
    <t>GADANI_O_G14</t>
  </si>
  <si>
    <t>912</t>
  </si>
  <si>
    <t>GADANV_O_G14</t>
  </si>
  <si>
    <t>913</t>
  </si>
  <si>
    <t>GADANN_O_G14</t>
  </si>
  <si>
    <t>914</t>
  </si>
  <si>
    <t>GADAF_O_G14</t>
  </si>
  <si>
    <t>Другие экономические потоки финансовых активов...................................................................................................................................................................................................................................</t>
  </si>
  <si>
    <t>GADAFM_O_G14</t>
  </si>
  <si>
    <t>9201</t>
  </si>
  <si>
    <t>GADAFCD_O_G14</t>
  </si>
  <si>
    <t>9202</t>
  </si>
  <si>
    <t>GADAFSO_O_G14</t>
  </si>
  <si>
    <t>9203</t>
  </si>
  <si>
    <t>GADAFLS_O_G14</t>
  </si>
  <si>
    <t>9204</t>
  </si>
  <si>
    <t>GADAFAE_O_G14</t>
  </si>
  <si>
    <t>9205</t>
  </si>
  <si>
    <t>GADAFIR_O_G14</t>
  </si>
  <si>
    <t>9206</t>
  </si>
  <si>
    <t>GADAFFD_O_G14</t>
  </si>
  <si>
    <t>9207</t>
  </si>
  <si>
    <t>GADAFO_O_G14</t>
  </si>
  <si>
    <t>9208</t>
  </si>
  <si>
    <t>GADAFD_O_G14</t>
  </si>
  <si>
    <t>921</t>
  </si>
  <si>
    <t>Внутренние .....................................................................................................................................................................</t>
  </si>
  <si>
    <t>GADAFF_O_G14</t>
  </si>
  <si>
    <t>Внешние ..............................................................................................................................................................................</t>
  </si>
  <si>
    <t>GADL_O_G14</t>
  </si>
  <si>
    <t>Другие экономические потоки обязательств...................................................................................................................................................................................................................................</t>
  </si>
  <si>
    <t>GADLSDR_O_G14</t>
  </si>
  <si>
    <t>9301</t>
  </si>
  <si>
    <t>GADLCD_O_G14</t>
  </si>
  <si>
    <t>9302</t>
  </si>
  <si>
    <t>GADLSO_O_G14</t>
  </si>
  <si>
    <t>9303</t>
  </si>
  <si>
    <t>GADLLS_O_G14</t>
  </si>
  <si>
    <t>9304</t>
  </si>
  <si>
    <t>GADLAE_O_G14</t>
  </si>
  <si>
    <t>9305</t>
  </si>
  <si>
    <t>GADLIR_O_G14</t>
  </si>
  <si>
    <t>9306</t>
  </si>
  <si>
    <t>GADLFD_O_G14</t>
  </si>
  <si>
    <t>9307</t>
  </si>
  <si>
    <t>GADLO_O_G14</t>
  </si>
  <si>
    <t>9308</t>
  </si>
  <si>
    <t>GADLD_O_G14</t>
  </si>
  <si>
    <t>931</t>
  </si>
  <si>
    <t>GADLF_O_G14</t>
  </si>
  <si>
    <t>932</t>
  </si>
  <si>
    <t>GADLW_O_G14</t>
  </si>
  <si>
    <t>Изменение чистой стоимости финансовых активов в связи с другими экономическими потоками [92-93] ..............................................................................................................................................</t>
  </si>
  <si>
    <t>GADLD4_GR_O_G14_MV</t>
  </si>
  <si>
    <t>9M3</t>
  </si>
  <si>
    <t>Валовой долг (D4) по рыночной стоимости: другие экономические потоки ...................................................................................................................................................................</t>
  </si>
  <si>
    <t>GALD3_O_G14_MV</t>
  </si>
  <si>
    <t>9M3D3</t>
  </si>
  <si>
    <t>Долговые обязательства D3 по рыночной стоимости: другие экономические потоки ...................................................................................................................................................................</t>
  </si>
  <si>
    <t>GALD2_O_G14_MV</t>
  </si>
  <si>
    <t>9M3D2</t>
  </si>
  <si>
    <t>Долговые обязательства D2 по рыночной стоимости: другие экономические потоки ...................................................................................................................................................................</t>
  </si>
  <si>
    <t>GALD1_O_G14_MV</t>
  </si>
  <si>
    <t>Долговые обязательства D1 по рыночной стоимости: другие экономические потоки ...................................................................................................................................................................</t>
  </si>
  <si>
    <t>ВЕРТИКАЛЬНЫЕ ПРОВЕРКИ ДЛЯ ТАБЛИЦЫ 9</t>
  </si>
  <si>
    <t>91=911+912+913+914</t>
  </si>
  <si>
    <t>92=921+922</t>
  </si>
  <si>
    <t>92=9201+9202+9203+9204+9205+9206+9207+9208</t>
  </si>
  <si>
    <t>93=931+932</t>
  </si>
  <si>
    <t>93=9301+9302+9303+9304+9305+9306+9307+9308</t>
  </si>
  <si>
    <t>9M2=92-93</t>
  </si>
  <si>
    <t>Taблица 9 в сравнении с таблицами 4 и 5:</t>
  </si>
  <si>
    <t>9=4+5</t>
  </si>
  <si>
    <t>911=411+511</t>
  </si>
  <si>
    <t>912=412+512</t>
  </si>
  <si>
    <t>913=413+513</t>
  </si>
  <si>
    <t>914=414+514</t>
  </si>
  <si>
    <t>9201=4201+5201</t>
  </si>
  <si>
    <t>9202=4202+5202</t>
  </si>
  <si>
    <t>9203=4203+5203</t>
  </si>
  <si>
    <t>9204=4204+5204</t>
  </si>
  <si>
    <t>9205=4205+5205</t>
  </si>
  <si>
    <t>9206=4206+5206</t>
  </si>
  <si>
    <t>9207=4207+5207</t>
  </si>
  <si>
    <t>9208=4208+5208</t>
  </si>
  <si>
    <t>921=421+521</t>
  </si>
  <si>
    <t>922=422+522</t>
  </si>
  <si>
    <t>9301=4301+5301</t>
  </si>
  <si>
    <t>9302=4302+5302</t>
  </si>
  <si>
    <t>9303=4303+5303</t>
  </si>
  <si>
    <t>9304=4304+5304</t>
  </si>
  <si>
    <t>9305=4305+5305</t>
  </si>
  <si>
    <t>9306=4306+5306</t>
  </si>
  <si>
    <t>9307=4307+5307</t>
  </si>
  <si>
    <t>9308=4308+5308</t>
  </si>
  <si>
    <t>931=431+531</t>
  </si>
  <si>
    <t>932=432+532</t>
  </si>
  <si>
    <t>9M2=4M2+5M2</t>
  </si>
  <si>
    <t>9M3=4M3+5M3</t>
  </si>
  <si>
    <t>9M3D3=4M3D3+5M3D3</t>
  </si>
  <si>
    <t>9M3D2=4M3D2+5M3D2</t>
  </si>
  <si>
    <t>9M3D1=4M3D1+5M3D1</t>
  </si>
  <si>
    <t>9M3=9301+9302+9303+9304+9306+9308</t>
  </si>
  <si>
    <t>9M3D3=9301+9302+9303+9304+9308</t>
  </si>
  <si>
    <t>9M3D2=9301+9302+9303+9304</t>
  </si>
  <si>
    <t>9M3D1=9303+9304</t>
  </si>
  <si>
    <t>91=0 для CC и CT?</t>
  </si>
  <si>
    <t>(92-93)=0 для CC и CT?</t>
  </si>
  <si>
    <t>91x=0 for CC and CT?</t>
  </si>
  <si>
    <t>922=0 for CC and CT?</t>
  </si>
  <si>
    <t>932=0 for CC and CT?</t>
  </si>
  <si>
    <t>9201=9301 for CC and CT?</t>
  </si>
  <si>
    <t>9202=9302 for CC and CT?</t>
  </si>
  <si>
    <t>9203=9303 for CC and CT?</t>
  </si>
  <si>
    <t>9204=9304 for CC and CT?</t>
  </si>
  <si>
    <t>9205=9305 for CC and CT?</t>
  </si>
  <si>
    <t>9206=9306 for CC and CT?</t>
  </si>
  <si>
    <t>9207=9307 for CC and CT?</t>
  </si>
  <si>
    <t>9208=9308 for CC and CT?</t>
  </si>
  <si>
    <t>ANNEX 1. CONSOLIDATION (FROM-WHOM-TO-WHOM) TABLES</t>
  </si>
  <si>
    <t>TRANSACTIONS:</t>
  </si>
  <si>
    <t>Counterpart information for Taxes</t>
  </si>
  <si>
    <r>
      <rPr>
        <b/>
        <sz val="7"/>
        <rFont val="Segoe UI"/>
        <family val="2"/>
        <charset val="1"/>
      </rPr>
      <t>Taxes receivable from other general government units (column)</t>
    </r>
    <r>
      <rPr>
        <sz val="7"/>
        <rFont val="Segoe UI"/>
        <family val="2"/>
        <charset val="1"/>
      </rPr>
      <t xml:space="preserve">   [GFS code 11]</t>
    </r>
  </si>
  <si>
    <t>TAXES RECEIVABLE</t>
  </si>
  <si>
    <t>1. Taxes</t>
  </si>
  <si>
    <t>Budgetary</t>
  </si>
  <si>
    <t>Extrabudgetary</t>
  </si>
  <si>
    <t>Central government</t>
  </si>
  <si>
    <t>Social security funds</t>
  </si>
  <si>
    <t>State governments</t>
  </si>
  <si>
    <t>Local governments</t>
  </si>
  <si>
    <t>Total (payable)</t>
  </si>
  <si>
    <t>GRT_BCG_G14</t>
  </si>
  <si>
    <t>11CBA</t>
  </si>
  <si>
    <t>GRT_EBG_G14</t>
  </si>
  <si>
    <t>11CEA</t>
  </si>
  <si>
    <r>
      <rPr>
        <b/>
        <sz val="7"/>
        <rFont val="Segoe UI"/>
        <family val="2"/>
        <charset val="1"/>
      </rPr>
      <t xml:space="preserve">Taxes payable to other general government units (row)
</t>
    </r>
    <r>
      <rPr>
        <sz val="7"/>
        <rFont val="Segoe UI"/>
        <family val="2"/>
        <charset val="1"/>
      </rPr>
      <t>[GFS code 2821]</t>
    </r>
  </si>
  <si>
    <t>GRT_CG_G14</t>
  </si>
  <si>
    <t>11CCG</t>
  </si>
  <si>
    <t>GRT_SSF_G14</t>
  </si>
  <si>
    <t>11CSS</t>
  </si>
  <si>
    <t>GRT_RG_G14</t>
  </si>
  <si>
    <t>11CSG</t>
  </si>
  <si>
    <t>GRT_LG_G14</t>
  </si>
  <si>
    <t>11CLG</t>
  </si>
  <si>
    <t>TAXES PAYABLE</t>
  </si>
  <si>
    <t>GEOMC_BCG_G14</t>
  </si>
  <si>
    <t>2821CBA</t>
  </si>
  <si>
    <t>Total (receivable)</t>
  </si>
  <si>
    <t>GEOMC_EBG_G14</t>
  </si>
  <si>
    <t>2821CEA</t>
  </si>
  <si>
    <t>GEOMC_CG_G14</t>
  </si>
  <si>
    <t>2821CCG</t>
  </si>
  <si>
    <t>GEOMC_SSF_G14</t>
  </si>
  <si>
    <t>2821CSS</t>
  </si>
  <si>
    <t>GEOMC_RG_G14</t>
  </si>
  <si>
    <t>2821CSG</t>
  </si>
  <si>
    <t>GEOMC_LG_G14</t>
  </si>
  <si>
    <t>2821CLG</t>
  </si>
  <si>
    <t>Intragovernmental interest memo items from Tables 1 and 2</t>
  </si>
  <si>
    <r>
      <rPr>
        <b/>
        <sz val="7"/>
        <rFont val="Segoe UI"/>
        <family val="2"/>
        <charset val="1"/>
      </rPr>
      <t xml:space="preserve">Interest receivable from other general government units (column)   </t>
    </r>
    <r>
      <rPr>
        <sz val="7"/>
        <rFont val="Segoe UI"/>
        <family val="2"/>
        <charset val="1"/>
      </rPr>
      <t>[GFS code 14113]</t>
    </r>
  </si>
  <si>
    <t>INTEREST RECEIVABLE</t>
  </si>
  <si>
    <t>2. Interest income/expense:</t>
  </si>
  <si>
    <r>
      <rPr>
        <b/>
        <sz val="7"/>
        <rFont val="Segoe UI"/>
        <family val="2"/>
        <charset val="1"/>
      </rPr>
      <t xml:space="preserve">Interest payable to other general government units (row)
</t>
    </r>
    <r>
      <rPr>
        <sz val="7"/>
        <rFont val="Segoe UI"/>
        <family val="2"/>
        <charset val="1"/>
      </rPr>
      <t>[GFS code 243]</t>
    </r>
  </si>
  <si>
    <t>INTEREST PAYABLE</t>
  </si>
  <si>
    <t>Counterpart information for Current Grants</t>
  </si>
  <si>
    <r>
      <rPr>
        <b/>
        <sz val="7"/>
        <rFont val="Segoe UI"/>
        <family val="2"/>
        <charset val="1"/>
      </rPr>
      <t>Current grants receivable from other general government units (column)</t>
    </r>
    <r>
      <rPr>
        <sz val="7"/>
        <rFont val="Segoe UI"/>
        <family val="2"/>
        <charset val="1"/>
      </rPr>
      <t xml:space="preserve">   [GFS code 1331]</t>
    </r>
  </si>
  <si>
    <t>CURRENT GRANTS RECEIVABLE</t>
  </si>
  <si>
    <t>3. Current grants:</t>
  </si>
  <si>
    <t>GRGC_BCG_G14</t>
  </si>
  <si>
    <t>1331CBA</t>
  </si>
  <si>
    <t>GRGC_EBG_G14</t>
  </si>
  <si>
    <t>1331CEA</t>
  </si>
  <si>
    <r>
      <rPr>
        <b/>
        <sz val="7"/>
        <rFont val="Segoe UI"/>
        <family val="2"/>
        <charset val="1"/>
      </rPr>
      <t xml:space="preserve">Current grants payable to other general government units (row)
</t>
    </r>
    <r>
      <rPr>
        <sz val="7"/>
        <rFont val="Segoe UI"/>
        <family val="2"/>
        <charset val="1"/>
      </rPr>
      <t>[GFS code 2631]</t>
    </r>
  </si>
  <si>
    <t>GRGC_CG_G14</t>
  </si>
  <si>
    <t>1331CCG</t>
  </si>
  <si>
    <t>GRGC_SSF_G14</t>
  </si>
  <si>
    <t>1331CSS</t>
  </si>
  <si>
    <t>GRGC_RG_G14</t>
  </si>
  <si>
    <t>1331CSG</t>
  </si>
  <si>
    <t>GRGC_LG_G14</t>
  </si>
  <si>
    <t>1331CLG</t>
  </si>
  <si>
    <t>CURRENT GRANTS PAYABLE</t>
  </si>
  <si>
    <t>GEGC_BCG_G14</t>
  </si>
  <si>
    <t>2631CBA</t>
  </si>
  <si>
    <t>GEGC_EBG_G14</t>
  </si>
  <si>
    <t>2631CEA</t>
  </si>
  <si>
    <t>GEGC_CG_G14</t>
  </si>
  <si>
    <t>2631CCG</t>
  </si>
  <si>
    <t>GEGC_SSF_G14</t>
  </si>
  <si>
    <t>2631CSS</t>
  </si>
  <si>
    <t>GEGC_RG_G14</t>
  </si>
  <si>
    <t>2631CSG</t>
  </si>
  <si>
    <t>GEGC_LG_G14</t>
  </si>
  <si>
    <t>2631CLG</t>
  </si>
  <si>
    <t>Counterpart information for Capital Grants</t>
  </si>
  <si>
    <r>
      <rPr>
        <b/>
        <sz val="7"/>
        <rFont val="Segoe UI"/>
        <family val="2"/>
        <charset val="1"/>
      </rPr>
      <t>Capital grants receivable from other general government units (column)</t>
    </r>
    <r>
      <rPr>
        <sz val="7"/>
        <rFont val="Segoe UI"/>
        <family val="2"/>
        <charset val="1"/>
      </rPr>
      <t xml:space="preserve">   [GFS code 1332]</t>
    </r>
  </si>
  <si>
    <t>CAPITAL GRANTS RECEIVABLE</t>
  </si>
  <si>
    <t>4. Capital grants:</t>
  </si>
  <si>
    <t>GRGK_BCG_G14</t>
  </si>
  <si>
    <t>1332CBA</t>
  </si>
  <si>
    <t>GRGK_EBG_G14</t>
  </si>
  <si>
    <t>1332CEA</t>
  </si>
  <si>
    <r>
      <rPr>
        <b/>
        <sz val="7"/>
        <rFont val="Segoe UI"/>
        <family val="2"/>
        <charset val="1"/>
      </rPr>
      <t xml:space="preserve">Capital grants payable to other general government units (row)
</t>
    </r>
    <r>
      <rPr>
        <sz val="7"/>
        <rFont val="Segoe UI"/>
        <family val="2"/>
        <charset val="1"/>
      </rPr>
      <t>[GFS code 2632]</t>
    </r>
  </si>
  <si>
    <t>GRGK_CG_G14</t>
  </si>
  <si>
    <t>1332CCG</t>
  </si>
  <si>
    <t>GRGK_SSF_G14</t>
  </si>
  <si>
    <t>1332CSS</t>
  </si>
  <si>
    <t>GRGK_RG_G14</t>
  </si>
  <si>
    <t>1332CSG</t>
  </si>
  <si>
    <t>GRGK_LG_G14</t>
  </si>
  <si>
    <t>1332CLG</t>
  </si>
  <si>
    <t>CAPITAL GRANTS PAYABLE</t>
  </si>
  <si>
    <t>GEGK_BCG_G14</t>
  </si>
  <si>
    <t>2632CBA</t>
  </si>
  <si>
    <t>GEGK_EBG_G14</t>
  </si>
  <si>
    <t>2632CEA</t>
  </si>
  <si>
    <t>GEGK_CG_G14</t>
  </si>
  <si>
    <t>2632CCG</t>
  </si>
  <si>
    <t>GEGK_SSF_G14</t>
  </si>
  <si>
    <t>2632CSS</t>
  </si>
  <si>
    <t>GEGK_RG_G14</t>
  </si>
  <si>
    <t>2632CSG</t>
  </si>
  <si>
    <t>GEGK_LG_G14</t>
  </si>
  <si>
    <t>2632CLG</t>
  </si>
  <si>
    <t>Intragovernmental grants memo items from Tables 1 and 2</t>
  </si>
  <si>
    <r>
      <rPr>
        <b/>
        <sz val="7"/>
        <rFont val="Segoe UI"/>
        <family val="2"/>
        <charset val="1"/>
      </rPr>
      <t>Total grants receivable from other general government units (column)</t>
    </r>
    <r>
      <rPr>
        <sz val="7"/>
        <rFont val="Segoe UI"/>
        <family val="2"/>
        <charset val="1"/>
      </rPr>
      <t xml:space="preserve">   [GFS code 133]</t>
    </r>
  </si>
  <si>
    <t>GRANTS RECEIVABLE</t>
  </si>
  <si>
    <t>5. Total grants:</t>
  </si>
  <si>
    <r>
      <rPr>
        <b/>
        <sz val="7"/>
        <rFont val="Segoe UI"/>
        <family val="2"/>
        <charset val="1"/>
      </rPr>
      <t xml:space="preserve">Total grants payable to other general government units (row)
</t>
    </r>
    <r>
      <rPr>
        <sz val="7"/>
        <rFont val="Segoe UI"/>
        <family val="2"/>
        <charset val="1"/>
      </rPr>
      <t>[GFS code 263]</t>
    </r>
  </si>
  <si>
    <t>GRANTS PAYABLE</t>
  </si>
  <si>
    <t>Counterpart information for transactions in debt securities</t>
  </si>
  <si>
    <r>
      <rPr>
        <b/>
        <sz val="7"/>
        <rFont val="Segoe UI"/>
        <family val="2"/>
        <charset val="1"/>
      </rPr>
      <t>Securities held by other general government units (column)</t>
    </r>
    <r>
      <rPr>
        <sz val="7"/>
        <rFont val="Segoe UI"/>
        <family val="2"/>
        <charset val="1"/>
      </rPr>
      <t xml:space="preserve">   [GFS code 3313]</t>
    </r>
  </si>
  <si>
    <t>SECURITIES PURCHASED</t>
  </si>
  <si>
    <t>6. Debt securities:</t>
  </si>
  <si>
    <t>Total (issued to)</t>
  </si>
  <si>
    <t>GADAFDS_T_BCG_G14</t>
  </si>
  <si>
    <t>3213CBA</t>
  </si>
  <si>
    <t>GADAFDS_T_EBG_G14</t>
  </si>
  <si>
    <t>3213CEA</t>
  </si>
  <si>
    <r>
      <rPr>
        <b/>
        <sz val="7"/>
        <rFont val="Segoe UI"/>
        <family val="2"/>
        <charset val="1"/>
      </rPr>
      <t xml:space="preserve">Securities issued by other general government units (row)
</t>
    </r>
    <r>
      <rPr>
        <sz val="7"/>
        <rFont val="Segoe UI"/>
        <family val="2"/>
        <charset val="1"/>
      </rPr>
      <t>[GFS code 3213]</t>
    </r>
  </si>
  <si>
    <t>GADAFDS_T_CG_G14</t>
  </si>
  <si>
    <t>3213CCG</t>
  </si>
  <si>
    <t>GADAFDS_T_SSF_G14</t>
  </si>
  <si>
    <t>3213CSS</t>
  </si>
  <si>
    <t>GADAFDS_T_RG_G14</t>
  </si>
  <si>
    <t>3213CSG</t>
  </si>
  <si>
    <t>GADAFDS_T_LG_G14</t>
  </si>
  <si>
    <t>3213CLG</t>
  </si>
  <si>
    <t>SECURITIES ISSUED</t>
  </si>
  <si>
    <t>GADLDS_T_BCG_G14</t>
  </si>
  <si>
    <t>3313CBA</t>
  </si>
  <si>
    <t>By budgetary central government .............................................................................................................................</t>
  </si>
  <si>
    <t>Total (issued by)</t>
  </si>
  <si>
    <t>GADLDS_T_EBG_G14</t>
  </si>
  <si>
    <t>3313CEA</t>
  </si>
  <si>
    <t>By extrabudgetary central government .............................................................................................................................</t>
  </si>
  <si>
    <t>GADLDS_T_CG_G14</t>
  </si>
  <si>
    <t>3313CCG</t>
  </si>
  <si>
    <t>By central government .............................................................................................................................</t>
  </si>
  <si>
    <t>GADLDS_T_SSF_G14</t>
  </si>
  <si>
    <t>3313CSS</t>
  </si>
  <si>
    <t>By social security funds .............................................................................................................................</t>
  </si>
  <si>
    <t>GADLDS_T_RG_G14</t>
  </si>
  <si>
    <t>3313CSG</t>
  </si>
  <si>
    <t>By state governments .............................................................................................................................</t>
  </si>
  <si>
    <t>GADLDS_T_LG_G14</t>
  </si>
  <si>
    <t>3313CLG</t>
  </si>
  <si>
    <t>By local governments .............................................................................................................................</t>
  </si>
  <si>
    <t>Counterpart information for transactions in loans</t>
  </si>
  <si>
    <r>
      <rPr>
        <b/>
        <sz val="7"/>
        <rFont val="Segoe UI"/>
        <family val="2"/>
        <charset val="1"/>
      </rPr>
      <t>Loans from other general government units (column)</t>
    </r>
    <r>
      <rPr>
        <sz val="7"/>
        <rFont val="Segoe UI"/>
        <family val="2"/>
        <charset val="1"/>
      </rPr>
      <t xml:space="preserve">   [GFS code 3314]</t>
    </r>
  </si>
  <si>
    <t>LOANS OBTAINED</t>
  </si>
  <si>
    <t>7. Loans:</t>
  </si>
  <si>
    <t>Total
(loans to)</t>
  </si>
  <si>
    <t>GADAFDL_T_BCG_G14</t>
  </si>
  <si>
    <t>3214CBA</t>
  </si>
  <si>
    <t>GADAFDL_T_EBG_G14</t>
  </si>
  <si>
    <t>3214CEA</t>
  </si>
  <si>
    <r>
      <rPr>
        <b/>
        <sz val="7"/>
        <rFont val="Segoe UI"/>
        <family val="2"/>
        <charset val="1"/>
      </rPr>
      <t xml:space="preserve">Loans to other general government units (row)
</t>
    </r>
    <r>
      <rPr>
        <sz val="7"/>
        <rFont val="Segoe UI"/>
        <family val="2"/>
        <charset val="1"/>
      </rPr>
      <t>[GFS code 3214]</t>
    </r>
  </si>
  <si>
    <t>GADAFDL_T_CG_G14</t>
  </si>
  <si>
    <t>3214CCG</t>
  </si>
  <si>
    <t>GADAFDL_T_SSF_G14</t>
  </si>
  <si>
    <t>3214CSS</t>
  </si>
  <si>
    <t>GADAFDL_T_RG_G14</t>
  </si>
  <si>
    <t>3214CSG</t>
  </si>
  <si>
    <t>GADAFDL_T_LG_G14</t>
  </si>
  <si>
    <t>3214CLG</t>
  </si>
  <si>
    <t>LOANS EXTENDED</t>
  </si>
  <si>
    <t>GADLDL_T_BCG_G14</t>
  </si>
  <si>
    <t>3314CBA</t>
  </si>
  <si>
    <t>Total (loans from)</t>
  </si>
  <si>
    <t>GADLDL_T_EBG_G14</t>
  </si>
  <si>
    <t>3314CEA</t>
  </si>
  <si>
    <t>GADLDL_T_CG_G14</t>
  </si>
  <si>
    <t>3314CCG</t>
  </si>
  <si>
    <t>GADLDL_T_SSF_G14</t>
  </si>
  <si>
    <t>3314CSS</t>
  </si>
  <si>
    <t>GADLDL_T_RG_G14</t>
  </si>
  <si>
    <t>3314CSG</t>
  </si>
  <si>
    <t>GADLDL_T_LG_G14</t>
  </si>
  <si>
    <t>3314CLG</t>
  </si>
  <si>
    <t>STOCKS:</t>
  </si>
  <si>
    <t>Counterpart information for stock positions in debt securities</t>
  </si>
  <si>
    <r>
      <rPr>
        <b/>
        <sz val="7"/>
        <rFont val="Segoe UI"/>
        <family val="2"/>
        <charset val="1"/>
      </rPr>
      <t>Securities held by other general government units (column)</t>
    </r>
    <r>
      <rPr>
        <sz val="7"/>
        <rFont val="Segoe UI"/>
        <family val="2"/>
        <charset val="1"/>
      </rPr>
      <t xml:space="preserve">   [GFS code 6313]</t>
    </r>
  </si>
  <si>
    <t>SECURITIES HELD</t>
  </si>
  <si>
    <t>1. Debt securities:</t>
  </si>
  <si>
    <t>GAAFDS_BCG_G14</t>
  </si>
  <si>
    <t>6213CBA</t>
  </si>
  <si>
    <t>GAAFDS_EBG_G14</t>
  </si>
  <si>
    <t>6213CEA</t>
  </si>
  <si>
    <r>
      <rPr>
        <b/>
        <sz val="7"/>
        <rFont val="Segoe UI"/>
        <family val="2"/>
        <charset val="1"/>
      </rPr>
      <t xml:space="preserve">Securities issued by other general government units (row)
</t>
    </r>
    <r>
      <rPr>
        <sz val="7"/>
        <rFont val="Segoe UI"/>
        <family val="2"/>
        <charset val="1"/>
      </rPr>
      <t>[GFS code 6213]</t>
    </r>
  </si>
  <si>
    <t>GAAFDS_CG_G14</t>
  </si>
  <si>
    <t>6213CCG</t>
  </si>
  <si>
    <t>GAAFDS_SSF_G14</t>
  </si>
  <si>
    <t>6213CSS</t>
  </si>
  <si>
    <t>GAAFDS_RG_G14</t>
  </si>
  <si>
    <t>6213CSG</t>
  </si>
  <si>
    <t>GAAFDS_LG_G14</t>
  </si>
  <si>
    <t>6213CLG</t>
  </si>
  <si>
    <t>GALDS_BCG_G14</t>
  </si>
  <si>
    <t>6313CBA</t>
  </si>
  <si>
    <t>Total (held by)</t>
  </si>
  <si>
    <t>GALDS_EBG_G14</t>
  </si>
  <si>
    <t>6313CEA</t>
  </si>
  <si>
    <t>GALDS_CG_G14</t>
  </si>
  <si>
    <t>6313CCG</t>
  </si>
  <si>
    <t>GALDS_SSF_G14</t>
  </si>
  <si>
    <t>6313CSS</t>
  </si>
  <si>
    <t>GALDS_RG_G14</t>
  </si>
  <si>
    <t>6313CSG</t>
  </si>
  <si>
    <t>GALDS_LG_G14</t>
  </si>
  <si>
    <t>6313CLG</t>
  </si>
  <si>
    <t>Counterpart information for stock positions in loans</t>
  </si>
  <si>
    <r>
      <rPr>
        <b/>
        <sz val="7"/>
        <rFont val="Segoe UI"/>
        <family val="2"/>
        <charset val="1"/>
      </rPr>
      <t>Loans from other general government units (column)</t>
    </r>
    <r>
      <rPr>
        <sz val="7"/>
        <rFont val="Segoe UI"/>
        <family val="2"/>
        <charset val="1"/>
      </rPr>
      <t xml:space="preserve">   [GFS code 6314]</t>
    </r>
  </si>
  <si>
    <t>2. Loans:</t>
  </si>
  <si>
    <t>GAAFDL_BCG_G14</t>
  </si>
  <si>
    <t>6214CBA</t>
  </si>
  <si>
    <t>GAAFDL_EBG_G14</t>
  </si>
  <si>
    <t>6214CEA</t>
  </si>
  <si>
    <r>
      <rPr>
        <b/>
        <sz val="7"/>
        <rFont val="Segoe UI"/>
        <family val="2"/>
        <charset val="1"/>
      </rPr>
      <t xml:space="preserve">Loans to other general government units (row)
</t>
    </r>
    <r>
      <rPr>
        <sz val="7"/>
        <rFont val="Segoe UI"/>
        <family val="2"/>
        <charset val="1"/>
      </rPr>
      <t>[GFS code 6214]</t>
    </r>
  </si>
  <si>
    <t>GAAFDL_CG_G14</t>
  </si>
  <si>
    <t>6214CCG</t>
  </si>
  <si>
    <t>GAAFDL_SSF_G14</t>
  </si>
  <si>
    <t>6214CSS</t>
  </si>
  <si>
    <t>GAAFDL_RG_G14</t>
  </si>
  <si>
    <t>6214CSG</t>
  </si>
  <si>
    <t>GAAFDL_LG_G14</t>
  </si>
  <si>
    <t>6214CLG</t>
  </si>
  <si>
    <t>GALDL_BCG_G14</t>
  </si>
  <si>
    <t>6314CBA</t>
  </si>
  <si>
    <t>GALDL_EBG_G14</t>
  </si>
  <si>
    <t>6314CEA</t>
  </si>
  <si>
    <t>GALDL_CG_G14</t>
  </si>
  <si>
    <t>6314CCG</t>
  </si>
  <si>
    <t>GALDL_SSF_G14</t>
  </si>
  <si>
    <t>6314CSS</t>
  </si>
  <si>
    <t>GALDL_RG_G14</t>
  </si>
  <si>
    <t>6314CSG</t>
  </si>
  <si>
    <t>GALDL_LG_G14</t>
  </si>
  <si>
    <t>6314CLG</t>
  </si>
  <si>
    <t>ANNEX 2</t>
  </si>
  <si>
    <t>CONSISTENCY WITH OTHER
MACROECONOMIC STATISTICS</t>
  </si>
  <si>
    <t>General Government</t>
  </si>
  <si>
    <t>Observations on discrepancies</t>
  </si>
  <si>
    <t>NATIONAL ACCOUNTS</t>
  </si>
  <si>
    <t>Current Revenue minus Current Expense [GFS] .........................................................................................................................................</t>
  </si>
  <si>
    <t>Saving, net [SNA B8n] .........................................................................................................................................</t>
  </si>
  <si>
    <t>Discrepancy .....................................................................................................................................................................</t>
  </si>
  <si>
    <t>Net investment in nonfinancial assets [GFS 31] .........................................................................................................................................</t>
  </si>
  <si>
    <t>Net investment [SNA P5g-K1+NP] .........................................................................................................................................</t>
  </si>
  <si>
    <t>Net lending (+) / Net borrowing  (-) [GFS NLB] .........................................................................................................................................</t>
  </si>
  <si>
    <t>Net lending (+) / Net borrowing  (-) [SNA B9] .........................................................................................................................................</t>
  </si>
  <si>
    <t>BALANCE OF PAYMENTS</t>
  </si>
  <si>
    <t>Capital grants from foreign governments and international organizations [GFS 1312+1322] .........................................................................................................................................</t>
  </si>
  <si>
    <t>Capital transfers, credit, general government [BOP 20A100 C GA] .........................................................................................................................................</t>
  </si>
  <si>
    <t>Capital grants to foreign governments and international organizations [GFS 2612+2622] .........................................................................................................................................</t>
  </si>
  <si>
    <t>Capital transfers, debit, general government [BOP 20A100 D GA] .........................................................................................................................................</t>
  </si>
  <si>
    <t>Net acquisition of financial assets, external [GFS 322] .........................................................................................................................................</t>
  </si>
  <si>
    <t>NAFA, general government [BOP 3x A GA] .........................................................................................................................................</t>
  </si>
  <si>
    <t>Net incurrence of liabilities, external [GFS 332] .........................................................................................................................................</t>
  </si>
  <si>
    <t>NIL, general government [BOP 3x L GA] .........................................................................................................................................</t>
  </si>
  <si>
    <t>INTERNATIONAL INVESTMENT POSITION</t>
  </si>
  <si>
    <t>Financial assets, external [GFS 622] .........................................................................................................................................</t>
  </si>
  <si>
    <t>Financial assets, general government [BOP 8x A GA] .........................................................................................................................................</t>
  </si>
  <si>
    <t>Liabilities, external [GFS 632] .........................................................................................................................................</t>
  </si>
  <si>
    <t>Liabilities, general government [BOP 8x L GA] .........................................................................................................................................</t>
  </si>
  <si>
    <t>CENTRAL BANK ACCOUNT</t>
  </si>
  <si>
    <t>Net liabilities to central bank [GFS 68312-68212] .........................................................................................................................................</t>
  </si>
  <si>
    <t>Net claims on general government [SR1 xxx] .........................................................................................................................................</t>
  </si>
  <si>
    <t>Financial assets, central bank [GFS 68212] .........................................................................................................................................</t>
  </si>
  <si>
    <t>Liabilities, general government [SR1 xxx] .........................................................................................................................................</t>
  </si>
  <si>
    <t>Liabilities, central bank [GFS 68312] .........................................................................................................................................</t>
  </si>
  <si>
    <t>Assets, general government [SR1 xxx] .........................................................................................................................................</t>
  </si>
  <si>
    <t>OTHER DEPOSIT-TAKING CORPORATIONS ACCOUNT</t>
  </si>
  <si>
    <t>Net liabilities to other deposit-taking corporations [GFS 68313-68213] .........................................................................................................................................</t>
  </si>
  <si>
    <t>Net claims on general government [SR2 xxx] .........................................................................................................................................</t>
  </si>
  <si>
    <t>Financial assets, other deposit-taking corporations [GFS 68213] .........................................................................................................................................</t>
  </si>
  <si>
    <t>Liabilities, general government [SR2 xxx] .........................................................................................................................................</t>
  </si>
  <si>
    <t>Liabilities, other deposit-taking corporations [GFS 68313] .........................................................................................................................................</t>
  </si>
  <si>
    <t>Assets, general government [SR2 xxx] .........................................................................................................................................</t>
  </si>
  <si>
    <t>RECONCILIATION BETWEEN GFS AND SNA ITEMS</t>
  </si>
  <si>
    <t>Social contributions [GFS 12] .........................................................................................................................................</t>
  </si>
  <si>
    <t>Social contributions [SNA D61] ..............................................................................................................................................</t>
  </si>
  <si>
    <t>Minus: Social contributions related to increases in pension liabilities .........................................................................................................................................</t>
  </si>
  <si>
    <t>Interest [GFS 1411] .........................................................................................................................................</t>
  </si>
  <si>
    <t>Interest, receivable [SNA D41r] .........................................................................................................................................</t>
  </si>
  <si>
    <t>Minus: FISIM allocation (deposits) .........................................................................................................................................</t>
  </si>
  <si>
    <t>Sales of goods and services [GFS 142] .........................................................................................................................................</t>
  </si>
  <si>
    <t>Output, except other nonmarket output [SNA P11+P12+P131] ..............................................................................................................................................</t>
  </si>
  <si>
    <t>Minus: Output for own final use [SNA P12] .........................................................................................................................................</t>
  </si>
  <si>
    <t>Minus: Cost associated with the own production of goods and services transferred to households .........................................................................................................................................</t>
  </si>
  <si>
    <t>Compensation of employees [GFS 21] .........................................................................................................................................</t>
  </si>
  <si>
    <t>Compensation of employees [SNA D1] ..............................................................................................................................................</t>
  </si>
  <si>
    <t>Minus: Related to own-account capital formation .........................................................................................................................................</t>
  </si>
  <si>
    <t>Use of goods and services [GFS 22] .........................................................................................................................................</t>
  </si>
  <si>
    <t>Intermediate consumption [SNA P2] ..............................................................................................................................................</t>
  </si>
  <si>
    <t>Minus: FISIM allocation (loans) .........................................................................................................................................</t>
  </si>
  <si>
    <t>Minus: Service charges payable to providers  of nonlife insurance .........................................................................................................................................</t>
  </si>
  <si>
    <t>Consumption of fixed capital [GFS 23] .........................................................................................................................................</t>
  </si>
  <si>
    <t>Consumption of fixed capital [SNA K1] ..............................................................................................................................................</t>
  </si>
  <si>
    <t>Interest [GFS 24] .........................................................................................................................................</t>
  </si>
  <si>
    <t>Interest, payable [SNA D41u] .........................................................................................................................................</t>
  </si>
  <si>
    <t>Plus: FISIM allocation (loans) .........................................................................................................................................</t>
  </si>
  <si>
    <t>Social benefits [GFS 27] .........................................................................................................................................</t>
  </si>
  <si>
    <t>Social benefits, other than social transfers in kind - nonmarket production [SNA D62+D632] ..............................................................................................................................................</t>
  </si>
  <si>
    <t>Minus: Social benefits related to reductions in pension liabilities .........................................................................................................................................</t>
  </si>
  <si>
    <t>Premiums related to nonlife insurance [GFS 28311] .........................................................................................................................................</t>
  </si>
  <si>
    <t>Net nonlife insurance premiums, payable [SNA D71u] .........................................................................................................................................</t>
  </si>
  <si>
    <t>Plus: Service charges payable to providers  of nonlife insurance .........................................................................................................................................</t>
  </si>
  <si>
    <t>VERTICAL CHECKS FOR ANNEX 2</t>
  </si>
  <si>
    <t>Interest vs Public Debt Transactions</t>
  </si>
  <si>
    <t>7017 = Table 2: 24  ............................................................................................................................................</t>
  </si>
  <si>
    <r>
      <rPr>
        <b/>
        <sz val="7.5"/>
        <rFont val="Arial"/>
        <family val="2"/>
        <charset val="1"/>
      </rPr>
      <t xml:space="preserve">Total outlays = Expense + Net acquisition of NFAs </t>
    </r>
    <r>
      <rPr>
        <b/>
        <vertAlign val="superscript"/>
        <sz val="9"/>
        <rFont val="Arial"/>
        <family val="2"/>
        <charset val="1"/>
      </rPr>
      <t>d/</t>
    </r>
    <r>
      <rPr>
        <b/>
        <sz val="7.5"/>
        <rFont val="Arial"/>
        <family val="2"/>
        <charset val="1"/>
      </rPr>
      <t>:</t>
    </r>
  </si>
  <si>
    <t>7=2+31  ....................................................................................................................................................................................................................</t>
  </si>
  <si>
    <t>Components:</t>
  </si>
  <si>
    <t>701=7011+...+7018  ....................................................................................................</t>
  </si>
  <si>
    <t>702=7021+...+7025  ....................................................................................................</t>
  </si>
  <si>
    <t>703=7031+...+7036  ....................................................................................................</t>
  </si>
  <si>
    <t>704=7041+...+7049  ....................................................................................................</t>
  </si>
  <si>
    <t>705=7051+...+7056  ....................................................................................................</t>
  </si>
  <si>
    <t>706=7061+...+7066  ....................................................................................................</t>
  </si>
  <si>
    <t>707=7071+...+7076  ....................................................................................................</t>
  </si>
  <si>
    <t>708=7081+...+7086  ....................................................................................................</t>
  </si>
  <si>
    <t>709=7091+...+7098  ....................................................................................................</t>
  </si>
  <si>
    <t>710=7101+...+7109  ....................................................................................................</t>
  </si>
  <si>
    <t>c/  If data are available for all categories, the results for all the vertical check formulas are zero.</t>
  </si>
  <si>
    <r>
      <rPr>
        <sz val="7.5"/>
        <rFont val="Arial"/>
        <family val="2"/>
        <charset val="1"/>
      </rPr>
      <t xml:space="preserve">d/  This check does not apply to historical GFS data converted from GFSM1986 format, where 7=2+31.1 (i.e., </t>
    </r>
    <r>
      <rPr>
        <i/>
        <sz val="7.5"/>
        <rFont val="Arial"/>
        <family val="2"/>
        <charset val="1"/>
      </rPr>
      <t>GFSM 1986</t>
    </r>
    <r>
      <rPr>
        <sz val="7.5"/>
        <rFont val="Arial"/>
        <family val="2"/>
        <charset val="1"/>
      </rPr>
      <t xml:space="preserve"> "expenditure" = expense + gross acquisition of nonfinancial assets).</t>
    </r>
  </si>
  <si>
    <t>Rule 1: Consolidation should not affect balances</t>
  </si>
  <si>
    <t>This means that the consolidation columns should be zero for the following items:</t>
  </si>
  <si>
    <t>Statement I</t>
  </si>
  <si>
    <t>32-33</t>
  </si>
  <si>
    <t>Statement II</t>
  </si>
  <si>
    <t>Table 3</t>
  </si>
  <si>
    <t>Table 4</t>
  </si>
  <si>
    <t>42-43</t>
  </si>
  <si>
    <t>Table 5</t>
  </si>
  <si>
    <t>52-53</t>
  </si>
  <si>
    <t>Table 6</t>
  </si>
  <si>
    <t>62-63</t>
  </si>
  <si>
    <t>Table 8</t>
  </si>
  <si>
    <t>82-83</t>
  </si>
  <si>
    <t>Table 9</t>
  </si>
  <si>
    <t>92-93</t>
  </si>
  <si>
    <t>Rule 2: Items exclusive to intra general government relationships should be fully consolidated</t>
  </si>
  <si>
    <t>This means that the general government column should be zero for the following items:</t>
  </si>
  <si>
    <t>Table 1</t>
  </si>
  <si>
    <t>Table 2</t>
  </si>
  <si>
    <t>Table 7</t>
  </si>
  <si>
    <t>Rule 3: Items exclusive to relationships with non government units should not be consolidated</t>
  </si>
  <si>
    <t>111x</t>
  </si>
  <si>
    <t>12x</t>
  </si>
  <si>
    <t>131/2</t>
  </si>
  <si>
    <t>144x</t>
  </si>
  <si>
    <t>21x</t>
  </si>
  <si>
    <t>25x</t>
  </si>
  <si>
    <t>261/2</t>
  </si>
  <si>
    <t>27x</t>
  </si>
  <si>
    <t>31x.0</t>
  </si>
  <si>
    <t>322x</t>
  </si>
  <si>
    <t>332x</t>
  </si>
  <si>
    <t>41x</t>
  </si>
  <si>
    <t>422x</t>
  </si>
  <si>
    <t>432x</t>
  </si>
  <si>
    <t>51x</t>
  </si>
  <si>
    <t>522x</t>
  </si>
  <si>
    <t>532x</t>
  </si>
  <si>
    <t>61x</t>
  </si>
  <si>
    <t>622x</t>
  </si>
  <si>
    <t>632x</t>
  </si>
  <si>
    <t>821x'</t>
  </si>
  <si>
    <t>822x</t>
  </si>
  <si>
    <t>831x'</t>
  </si>
  <si>
    <t>832x</t>
  </si>
  <si>
    <t>91x</t>
  </si>
  <si>
    <t>922x</t>
  </si>
  <si>
    <t>932x</t>
  </si>
  <si>
    <t>Rule 4: Consolidated amounts should be the same for both sides of the operation</t>
  </si>
  <si>
    <t>This means that the consolidation columns should show the same value for the following pairs of items:</t>
  </si>
  <si>
    <t>Table 1 vs. Table 2</t>
  </si>
  <si>
    <t>142 - 22</t>
  </si>
  <si>
    <t>1411 - 243</t>
  </si>
  <si>
    <t>1415 - 281</t>
  </si>
  <si>
    <t>133 - 263</t>
  </si>
  <si>
    <t>1331 - 2631</t>
  </si>
  <si>
    <t>1332 - 2632</t>
  </si>
  <si>
    <t>Other revenue items -  282</t>
  </si>
  <si>
    <t>3212 - 3312</t>
  </si>
  <si>
    <t>3213 - 3313</t>
  </si>
  <si>
    <t>3214 - 3314</t>
  </si>
  <si>
    <t>3215 - 3315</t>
  </si>
  <si>
    <t>3216 - 3316</t>
  </si>
  <si>
    <t>3217 - 3317</t>
  </si>
  <si>
    <t>3218 - 3318</t>
  </si>
  <si>
    <t>4212 - 4312</t>
  </si>
  <si>
    <t>4213 - 4313</t>
  </si>
  <si>
    <t>4214 - 4314</t>
  </si>
  <si>
    <t>4215 - 4315</t>
  </si>
  <si>
    <t>4216 - 4316</t>
  </si>
  <si>
    <t>4217 - 4317</t>
  </si>
  <si>
    <t>4218 - 4318</t>
  </si>
  <si>
    <t>5212 - 5312</t>
  </si>
  <si>
    <t>5213 - 5313</t>
  </si>
  <si>
    <t>5214 - 5314</t>
  </si>
  <si>
    <t>5215 - 5315</t>
  </si>
  <si>
    <t>5216 - 5316</t>
  </si>
  <si>
    <t>5217 - 5317</t>
  </si>
  <si>
    <t>5218 - 5318</t>
  </si>
  <si>
    <t>6212 - 6312</t>
  </si>
  <si>
    <t>6213 - 6313</t>
  </si>
  <si>
    <t>6214 - 6314</t>
  </si>
  <si>
    <t>6215 - 6315</t>
  </si>
  <si>
    <t>6216 - 6316</t>
  </si>
  <si>
    <t>6217 - 6317</t>
  </si>
  <si>
    <t>6218 - 6318</t>
  </si>
  <si>
    <t>8211 -8311</t>
  </si>
  <si>
    <t>9212 - 9312</t>
  </si>
  <si>
    <t>9213 - 9313</t>
  </si>
  <si>
    <t>9214 - 9314</t>
  </si>
  <si>
    <t>9215 - 9315</t>
  </si>
  <si>
    <t>9216 - 9316</t>
  </si>
  <si>
    <t>9217 - 9317</t>
  </si>
  <si>
    <t>9218 - 9318</t>
  </si>
  <si>
    <r>
      <rPr>
        <b/>
        <sz val="9"/>
        <color rgb="FFFF0000"/>
        <rFont val="Arial"/>
        <family val="2"/>
        <charset val="1"/>
      </rPr>
      <t xml:space="preserve">VERTICAL AND HORIZONTAL CHECKS FOR </t>
    </r>
    <r>
      <rPr>
        <b/>
        <u/>
        <sz val="9"/>
        <color rgb="FF800080"/>
        <rFont val="Arial"/>
        <family val="2"/>
        <charset val="1"/>
      </rPr>
      <t>OTHER THAN CASH</t>
    </r>
    <r>
      <rPr>
        <b/>
        <sz val="9"/>
        <color rgb="FFFF0000"/>
        <rFont val="Arial"/>
        <family val="2"/>
        <charset val="1"/>
      </rPr>
      <t xml:space="preserve"> DATA </t>
    </r>
    <r>
      <rPr>
        <b/>
        <vertAlign val="superscript"/>
        <sz val="9"/>
        <color rgb="FFFF0000"/>
        <rFont val="Arial"/>
        <family val="2"/>
        <charset val="1"/>
      </rPr>
      <t>a/</t>
    </r>
  </si>
  <si>
    <t xml:space="preserve">General Government </t>
  </si>
  <si>
    <t>STATEMENT OF GOVERNMENT OPERATIONS and DETAILED TABLES</t>
  </si>
  <si>
    <t>Central Government</t>
  </si>
  <si>
    <t>State Governments</t>
  </si>
  <si>
    <t>Local Governments</t>
  </si>
  <si>
    <t>Consolidation Column</t>
  </si>
  <si>
    <r>
      <rPr>
        <sz val="7"/>
        <rFont val="Arial"/>
        <family val="2"/>
        <charset val="1"/>
      </rPr>
      <t xml:space="preserve">Horizontal checks </t>
    </r>
    <r>
      <rPr>
        <vertAlign val="superscript"/>
        <sz val="8"/>
        <rFont val="Arial"/>
        <family val="2"/>
        <charset val="1"/>
      </rPr>
      <t>b/</t>
    </r>
  </si>
  <si>
    <t>Social Security Funds</t>
  </si>
  <si>
    <t>Central Government 5</t>
  </si>
  <si>
    <t>General Government 9</t>
  </si>
  <si>
    <t>8</t>
  </si>
  <si>
    <t>=1+2+3+4</t>
  </si>
  <si>
    <t>=5+6+7+8</t>
  </si>
  <si>
    <t>Balancing items:</t>
  </si>
  <si>
    <r>
      <rPr>
        <sz val="7.5"/>
        <rFont val="Arial"/>
        <family val="2"/>
        <charset val="1"/>
      </rPr>
      <t>GOB=1-2+23+</t>
    </r>
    <r>
      <rPr>
        <sz val="7.5"/>
        <color rgb="FF008000"/>
        <rFont val="Arial"/>
        <family val="2"/>
        <charset val="1"/>
      </rPr>
      <t>NOBz</t>
    </r>
    <r>
      <rPr>
        <sz val="7.5"/>
        <rFont val="Arial"/>
        <family val="2"/>
        <charset val="1"/>
      </rPr>
      <t xml:space="preserve">  .................................................................................................................................</t>
    </r>
  </si>
  <si>
    <r>
      <rPr>
        <sz val="7.5"/>
        <rFont val="Arial"/>
        <family val="2"/>
        <charset val="1"/>
      </rPr>
      <t>NOB=1-2+</t>
    </r>
    <r>
      <rPr>
        <sz val="7.5"/>
        <color rgb="FF008000"/>
        <rFont val="Arial"/>
        <family val="2"/>
        <charset val="1"/>
      </rPr>
      <t>NOBz</t>
    </r>
    <r>
      <rPr>
        <sz val="7.5"/>
        <rFont val="Arial"/>
        <family val="2"/>
        <charset val="1"/>
      </rPr>
      <t xml:space="preserve">  ....................................................................................................................................................................................</t>
    </r>
  </si>
  <si>
    <r>
      <rPr>
        <sz val="7.5"/>
        <rFont val="Arial"/>
        <family val="2"/>
        <charset val="1"/>
      </rPr>
      <t>NLB=1-2+</t>
    </r>
    <r>
      <rPr>
        <sz val="7.5"/>
        <color rgb="FF008000"/>
        <rFont val="Arial"/>
        <family val="2"/>
        <charset val="1"/>
      </rPr>
      <t>NOBz</t>
    </r>
    <r>
      <rPr>
        <sz val="7.5"/>
        <rFont val="Arial"/>
        <family val="2"/>
        <charset val="1"/>
      </rPr>
      <t>-31  ...................................................................................................................................................................................</t>
    </r>
  </si>
  <si>
    <r>
      <rPr>
        <sz val="7.5"/>
        <rFont val="Arial"/>
        <family val="2"/>
        <charset val="1"/>
      </rPr>
      <t>Overall=0=1-2+</t>
    </r>
    <r>
      <rPr>
        <sz val="7.5"/>
        <color rgb="FF008000"/>
        <rFont val="Arial"/>
        <family val="2"/>
        <charset val="1"/>
      </rPr>
      <t>NOBz</t>
    </r>
    <r>
      <rPr>
        <sz val="7.5"/>
        <rFont val="Arial"/>
        <family val="2"/>
        <charset val="1"/>
      </rPr>
      <t>-31-32+33+</t>
    </r>
    <r>
      <rPr>
        <sz val="7.5"/>
        <color rgb="FF008000"/>
        <rFont val="Arial"/>
        <family val="2"/>
        <charset val="1"/>
      </rPr>
      <t>NLBz</t>
    </r>
    <r>
      <rPr>
        <sz val="7.5"/>
        <rFont val="Arial"/>
        <family val="2"/>
        <charset val="1"/>
      </rPr>
      <t xml:space="preserve">  ........................................................................................................................................................</t>
    </r>
  </si>
  <si>
    <r>
      <rPr>
        <sz val="7"/>
        <rFont val="Arial"/>
        <family val="2"/>
        <charset val="1"/>
      </rPr>
      <t>1=11+12+13+14+</t>
    </r>
    <r>
      <rPr>
        <sz val="7"/>
        <color rgb="FF008000"/>
        <rFont val="Arial"/>
        <family val="2"/>
        <charset val="1"/>
      </rPr>
      <t>1z</t>
    </r>
    <r>
      <rPr>
        <sz val="7"/>
        <rFont val="Arial"/>
        <family val="2"/>
        <charset val="1"/>
      </rPr>
      <t xml:space="preserve">  ..................................................................................................................................................................................</t>
    </r>
  </si>
  <si>
    <r>
      <rPr>
        <sz val="7"/>
        <rFont val="Arial"/>
        <family val="2"/>
        <charset val="1"/>
      </rPr>
      <t>2=21+22+23+24+25+26+27+28+</t>
    </r>
    <r>
      <rPr>
        <sz val="7"/>
        <color rgb="FF008000"/>
        <rFont val="Arial"/>
        <family val="2"/>
        <charset val="1"/>
      </rPr>
      <t>2z</t>
    </r>
    <r>
      <rPr>
        <sz val="7"/>
        <rFont val="Arial"/>
        <family val="2"/>
        <charset val="1"/>
      </rPr>
      <t xml:space="preserve">  ............................................................................................................................................</t>
    </r>
  </si>
  <si>
    <t>3=31+32-33 ...............................................................................................................................................................</t>
  </si>
  <si>
    <r>
      <rPr>
        <sz val="7"/>
        <rFont val="Arial"/>
        <family val="2"/>
        <charset val="1"/>
      </rPr>
      <t>31=311+312+313+314+</t>
    </r>
    <r>
      <rPr>
        <sz val="7"/>
        <color rgb="FF008000"/>
        <rFont val="Arial"/>
        <family val="2"/>
        <charset val="1"/>
      </rPr>
      <t>31z</t>
    </r>
    <r>
      <rPr>
        <sz val="7"/>
        <rFont val="Arial"/>
        <family val="2"/>
        <charset val="1"/>
      </rPr>
      <t xml:space="preserve">  ....................................................................................................................................................................</t>
    </r>
  </si>
  <si>
    <r>
      <rPr>
        <sz val="7"/>
        <rFont val="Arial"/>
        <family val="2"/>
        <charset val="1"/>
      </rPr>
      <t>32=321+322+323+</t>
    </r>
    <r>
      <rPr>
        <sz val="7"/>
        <color rgb="FF008000"/>
        <rFont val="Arial"/>
        <family val="2"/>
        <charset val="1"/>
      </rPr>
      <t>32z</t>
    </r>
    <r>
      <rPr>
        <sz val="7"/>
        <rFont val="Arial"/>
        <family val="2"/>
        <charset val="1"/>
      </rPr>
      <t xml:space="preserve">  ...........................................................................................................................................................................</t>
    </r>
  </si>
  <si>
    <r>
      <rPr>
        <sz val="7"/>
        <rFont val="Arial"/>
        <family val="2"/>
        <charset val="1"/>
      </rPr>
      <t>33=331+332+</t>
    </r>
    <r>
      <rPr>
        <sz val="7"/>
        <color rgb="FF008000"/>
        <rFont val="Arial"/>
        <family val="2"/>
        <charset val="1"/>
      </rPr>
      <t>33z</t>
    </r>
    <r>
      <rPr>
        <sz val="7"/>
        <rFont val="Arial"/>
        <family val="2"/>
        <charset val="1"/>
      </rPr>
      <t xml:space="preserve">  ...............................................................................................................................................................................................</t>
    </r>
  </si>
  <si>
    <t>4=41+42-43  ...............................................................................................................................................................</t>
  </si>
  <si>
    <t>5=51+52-53  ...............................................................................................................................................................</t>
  </si>
  <si>
    <t>9=91+92-93 .............................................................................................................................................</t>
  </si>
  <si>
    <t>6=61+62-63  ...............................................................................................................................................................</t>
  </si>
  <si>
    <t>61=611+612+613+614  ....................................................................................................................................................................</t>
  </si>
  <si>
    <t>62=621+622+623  ...........................................................................................................................................................................</t>
  </si>
  <si>
    <t>63=631+632  ...............................................................................................................................................................................................</t>
  </si>
  <si>
    <r>
      <rPr>
        <b/>
        <sz val="7"/>
        <rFont val="Arial"/>
        <family val="2"/>
        <charset val="1"/>
      </rPr>
      <t xml:space="preserve">Statement I vs Detailed Tables </t>
    </r>
    <r>
      <rPr>
        <b/>
        <vertAlign val="superscript"/>
        <sz val="9"/>
        <rFont val="Arial"/>
        <family val="2"/>
        <charset val="1"/>
      </rPr>
      <t>c/</t>
    </r>
    <r>
      <rPr>
        <b/>
        <sz val="7"/>
        <rFont val="Arial"/>
        <family val="2"/>
        <charset val="1"/>
      </rPr>
      <t>:</t>
    </r>
  </si>
  <si>
    <t>1 = Table 1:  1  ....................................................................................................................................................................................................</t>
  </si>
  <si>
    <t>2 = Table 2:  2  ...................................................................................................................................................................................</t>
  </si>
  <si>
    <r>
      <rPr>
        <sz val="7"/>
        <rFont val="Arial"/>
        <family val="2"/>
        <charset val="1"/>
      </rPr>
      <t xml:space="preserve">NOB = Table 3:  3 + </t>
    </r>
    <r>
      <rPr>
        <sz val="7"/>
        <color rgb="FF008000"/>
        <rFont val="Arial"/>
        <family val="2"/>
        <charset val="1"/>
      </rPr>
      <t>NLBz</t>
    </r>
    <r>
      <rPr>
        <sz val="7"/>
        <rFont val="Arial"/>
        <family val="2"/>
        <charset val="1"/>
      </rPr>
      <t xml:space="preserve">  .........................................................................................................................................................................</t>
    </r>
  </si>
  <si>
    <t>31 = Table 3:  31  ..................................................................................................................................................................</t>
  </si>
  <si>
    <t>NLB = Table 3: 3M2 ..................................................................................................................</t>
  </si>
  <si>
    <t>32 = Table 3:  32  ...............................................................................................................................................................</t>
  </si>
  <si>
    <t>33 = Table 3:  33  ...............................................................................................................................................................</t>
  </si>
  <si>
    <t>Other:</t>
  </si>
  <si>
    <t>7 = 2+31  ..........................................................................................................................................................................................</t>
  </si>
  <si>
    <t>82 = Table 3: 32  ........................................................................................................................................</t>
  </si>
  <si>
    <t>821 = Table 3: 321 .................................................................................................</t>
  </si>
  <si>
    <t>822 = Table 3: 322 .................................................................................................</t>
  </si>
  <si>
    <t>83 = Table 3: 33  ........................................................................................................................................</t>
  </si>
  <si>
    <t>831 = Table 3: 331  ........................................................................................................................................</t>
  </si>
  <si>
    <t>832 = Table 3: 332  ........................................................................................................................................</t>
  </si>
  <si>
    <t>a/  If data are available for all categories, the results for all the vertical/horizontal check formulas are zero.</t>
  </si>
  <si>
    <r>
      <rPr>
        <sz val="7"/>
        <rFont val="Arial"/>
        <family val="2"/>
        <charset val="1"/>
      </rPr>
      <t xml:space="preserve">b/ Read horizontal checks as follows:  In the descriptor column, e.g.,  NOB=1-2-NOBz, the horizontal check verifies whether </t>
    </r>
    <r>
      <rPr>
        <b/>
        <sz val="7"/>
        <rFont val="Arial"/>
        <family val="2"/>
        <charset val="1"/>
      </rPr>
      <t>NOB</t>
    </r>
    <r>
      <rPr>
        <sz val="7"/>
        <rFont val="Arial"/>
        <family val="2"/>
        <charset val="1"/>
      </rPr>
      <t xml:space="preserve"> for CG and GG is zero (i.e., ignore v-check formulas 1-2-NOBz for this purpose).</t>
    </r>
  </si>
  <si>
    <r>
      <rPr>
        <sz val="7"/>
        <rFont val="Arial"/>
        <family val="2"/>
        <charset val="1"/>
      </rPr>
      <t xml:space="preserve">c/ These checks are </t>
    </r>
    <r>
      <rPr>
        <u/>
        <sz val="7"/>
        <rFont val="Arial"/>
        <family val="2"/>
        <charset val="1"/>
      </rPr>
      <t>only valid</t>
    </r>
    <r>
      <rPr>
        <sz val="7"/>
        <rFont val="Arial"/>
        <family val="2"/>
        <charset val="1"/>
      </rPr>
      <t xml:space="preserve"> if other than cash data are entered in the detailed tables. If only cash data are available, such data are entered in the detailed tables and summarized in Statement II</t>
    </r>
  </si>
  <si>
    <t xml:space="preserve">    (i.e., Statement I is left empty).</t>
  </si>
  <si>
    <r>
      <rPr>
        <b/>
        <sz val="9"/>
        <color rgb="FFFF00FF"/>
        <rFont val="Arial"/>
        <family val="2"/>
        <charset val="1"/>
      </rPr>
      <t xml:space="preserve">VERTICAL AND HORIZONTAL CHECKS FOR </t>
    </r>
    <r>
      <rPr>
        <b/>
        <u/>
        <sz val="9"/>
        <color rgb="FF339966"/>
        <rFont val="Arial"/>
        <family val="2"/>
        <charset val="1"/>
      </rPr>
      <t>CASH</t>
    </r>
    <r>
      <rPr>
        <b/>
        <sz val="9"/>
        <color rgb="FFFF00FF"/>
        <rFont val="Arial"/>
        <family val="2"/>
        <charset val="1"/>
      </rPr>
      <t xml:space="preserve"> DATA </t>
    </r>
    <r>
      <rPr>
        <b/>
        <vertAlign val="superscript"/>
        <sz val="9"/>
        <color rgb="FFFF00FF"/>
        <rFont val="Arial"/>
        <family val="2"/>
        <charset val="1"/>
      </rPr>
      <t>a/</t>
    </r>
  </si>
  <si>
    <t>STATEMENT OF SOURCES AND USES OF CASH and DETAILED TABLES</t>
  </si>
  <si>
    <t>Central Government (5)</t>
  </si>
  <si>
    <t>General Government (9)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</si>
  <si>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</si>
  <si>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</si>
  <si>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</si>
  <si>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</si>
  <si>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</si>
  <si>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</si>
  <si>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</si>
  <si>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</si>
  <si>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</si>
  <si>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=(1)+(2)+(3)+(4)</t>
  </si>
  <si>
    <t>=(5)+(6)+(7)+(8)</t>
  </si>
  <si>
    <r>
      <rPr>
        <sz val="7.5"/>
        <rFont val="Arial"/>
        <family val="2"/>
        <charset val="1"/>
      </rPr>
      <t>CIO=1-2-</t>
    </r>
    <r>
      <rPr>
        <sz val="7.5"/>
        <color rgb="FF008000"/>
        <rFont val="Arial"/>
        <family val="2"/>
        <charset val="1"/>
      </rPr>
      <t>ADJ</t>
    </r>
    <r>
      <rPr>
        <sz val="7.5"/>
        <rFont val="Arial"/>
        <family val="2"/>
        <charset val="1"/>
      </rPr>
      <t xml:space="preserve">  ....................................................................................................................................................................................</t>
    </r>
  </si>
  <si>
    <r>
      <rPr>
        <sz val="7.5"/>
        <rFont val="Arial"/>
        <family val="2"/>
        <charset val="1"/>
      </rPr>
      <t>CSD=1-2-</t>
    </r>
    <r>
      <rPr>
        <sz val="7.5"/>
        <color rgb="FF008000"/>
        <rFont val="Arial"/>
        <family val="2"/>
        <charset val="1"/>
      </rPr>
      <t>ADJ</t>
    </r>
    <r>
      <rPr>
        <sz val="7.5"/>
        <rFont val="Arial"/>
        <family val="2"/>
        <charset val="1"/>
      </rPr>
      <t>-31 +</t>
    </r>
    <r>
      <rPr>
        <sz val="7.5"/>
        <color rgb="FF008000"/>
        <rFont val="Arial"/>
        <family val="2"/>
        <charset val="1"/>
      </rPr>
      <t xml:space="preserve">CSDz </t>
    </r>
    <r>
      <rPr>
        <sz val="7.5"/>
        <rFont val="Arial"/>
        <family val="2"/>
        <charset val="1"/>
      </rPr>
      <t xml:space="preserve"> ...................................................................................................................................................................................</t>
    </r>
  </si>
  <si>
    <t>NFB=-32x+33  ...................................................................................................................................................................................................</t>
  </si>
  <si>
    <t>NCB=CSD+NFB  .........................................................................................................................</t>
  </si>
  <si>
    <r>
      <rPr>
        <sz val="7.5"/>
        <rFont val="Arial"/>
        <family val="2"/>
        <charset val="1"/>
      </rPr>
      <t>Overall=1-2-</t>
    </r>
    <r>
      <rPr>
        <sz val="7.5"/>
        <color rgb="FF008000"/>
        <rFont val="Arial"/>
        <family val="2"/>
        <charset val="1"/>
      </rPr>
      <t>ADJ</t>
    </r>
    <r>
      <rPr>
        <sz val="7.5"/>
        <rFont val="Arial"/>
        <family val="2"/>
        <charset val="1"/>
      </rPr>
      <t>-31+</t>
    </r>
    <r>
      <rPr>
        <sz val="7.5"/>
        <color rgb="FF008000"/>
        <rFont val="Arial"/>
        <family val="2"/>
        <charset val="1"/>
      </rPr>
      <t>CSDz</t>
    </r>
    <r>
      <rPr>
        <sz val="7.5"/>
        <rFont val="Arial"/>
        <family val="2"/>
        <charset val="1"/>
      </rPr>
      <t>+NFB-NCB  ........................................................................................................................................................</t>
    </r>
  </si>
  <si>
    <r>
      <rPr>
        <sz val="7"/>
        <rFont val="Arial"/>
        <family val="2"/>
        <charset val="1"/>
      </rPr>
      <t>2=21+22+24+25+26+27+28+</t>
    </r>
    <r>
      <rPr>
        <sz val="7"/>
        <color rgb="FF008000"/>
        <rFont val="Arial"/>
        <family val="2"/>
        <charset val="1"/>
      </rPr>
      <t>2z</t>
    </r>
    <r>
      <rPr>
        <sz val="7"/>
        <rFont val="Arial"/>
        <family val="2"/>
        <charset val="1"/>
      </rPr>
      <t xml:space="preserve">  ............................................................................................................................................</t>
    </r>
  </si>
  <si>
    <r>
      <rPr>
        <sz val="7"/>
        <rFont val="Arial"/>
        <family val="2"/>
        <charset val="1"/>
      </rPr>
      <t>31.1=311.1+312.1+313.1+314.1+</t>
    </r>
    <r>
      <rPr>
        <sz val="7"/>
        <color rgb="FF008000"/>
        <rFont val="Arial"/>
        <family val="2"/>
        <charset val="1"/>
      </rPr>
      <t>31.1z</t>
    </r>
    <r>
      <rPr>
        <sz val="7"/>
        <rFont val="Arial"/>
        <family val="2"/>
        <charset val="1"/>
      </rPr>
      <t xml:space="preserve">  ....................................................................................................................................................................</t>
    </r>
  </si>
  <si>
    <r>
      <rPr>
        <sz val="7"/>
        <rFont val="Arial"/>
        <family val="2"/>
        <charset val="1"/>
      </rPr>
      <t>31.2=311.2+312.2+313.2+314.2+</t>
    </r>
    <r>
      <rPr>
        <sz val="7"/>
        <color rgb="FF008000"/>
        <rFont val="Arial"/>
        <family val="2"/>
        <charset val="1"/>
      </rPr>
      <t>31.2z</t>
    </r>
    <r>
      <rPr>
        <sz val="7"/>
        <rFont val="Arial"/>
        <family val="2"/>
        <charset val="1"/>
      </rPr>
      <t xml:space="preserve">  ....................................................................................................................................................................</t>
    </r>
  </si>
  <si>
    <r>
      <rPr>
        <sz val="7"/>
        <rFont val="Arial"/>
        <family val="2"/>
        <charset val="1"/>
      </rPr>
      <t>31=31.1+31.2+</t>
    </r>
    <r>
      <rPr>
        <sz val="7"/>
        <color rgb="FF008000"/>
        <rFont val="Arial"/>
        <family val="2"/>
        <charset val="1"/>
      </rPr>
      <t>31z</t>
    </r>
    <r>
      <rPr>
        <sz val="7"/>
        <rFont val="Arial"/>
        <family val="2"/>
        <charset val="1"/>
      </rPr>
      <t xml:space="preserve">  ....................................................................................................................................................................</t>
    </r>
  </si>
  <si>
    <r>
      <rPr>
        <sz val="7"/>
        <rFont val="Arial"/>
        <family val="2"/>
        <charset val="1"/>
      </rPr>
      <t>32x=321x+322x+323+</t>
    </r>
    <r>
      <rPr>
        <sz val="7"/>
        <color rgb="FF008000"/>
        <rFont val="Arial"/>
        <family val="2"/>
        <charset val="1"/>
      </rPr>
      <t>32z</t>
    </r>
    <r>
      <rPr>
        <sz val="7"/>
        <rFont val="Arial"/>
        <family val="2"/>
        <charset val="1"/>
      </rPr>
      <t xml:space="preserve">  ...........................................................................................................................................................................</t>
    </r>
  </si>
  <si>
    <r>
      <rPr>
        <b/>
        <sz val="7"/>
        <rFont val="Arial"/>
        <family val="2"/>
        <charset val="1"/>
      </rPr>
      <t xml:space="preserve">Statement II vs Detailed Tables </t>
    </r>
    <r>
      <rPr>
        <b/>
        <vertAlign val="superscript"/>
        <sz val="9"/>
        <rFont val="Arial"/>
        <family val="2"/>
        <charset val="1"/>
      </rPr>
      <t>c/</t>
    </r>
    <r>
      <rPr>
        <b/>
        <sz val="7"/>
        <rFont val="Arial"/>
        <family val="2"/>
        <charset val="1"/>
      </rPr>
      <t>:</t>
    </r>
  </si>
  <si>
    <t>CSD = Table 3: 3M2 .......................................................................................................</t>
  </si>
  <si>
    <t>32x+NCB = Table 3:  32  ...............................................................................................................................................................</t>
  </si>
  <si>
    <t>NCB = 3202 ...................................................................................................................</t>
  </si>
  <si>
    <t>823 = Table 3: 323 .................................................................................................</t>
  </si>
  <si>
    <r>
      <rPr>
        <sz val="7"/>
        <rFont val="Arial"/>
        <family val="2"/>
        <charset val="1"/>
      </rPr>
      <t xml:space="preserve">b/ Read horizontal checks as follows:  In the descriptor column, e.g.,  CIO=1-2-ADJ, the horizontal check verifies whether </t>
    </r>
    <r>
      <rPr>
        <b/>
        <sz val="7"/>
        <rFont val="Arial"/>
        <family val="2"/>
        <charset val="1"/>
      </rPr>
      <t>CIO</t>
    </r>
    <r>
      <rPr>
        <sz val="7"/>
        <rFont val="Arial"/>
        <family val="2"/>
        <charset val="1"/>
      </rPr>
      <t xml:space="preserve"> for CG and GG is zero (i.e., ignore v-check formulas 1-2-ADJ for this purpose).</t>
    </r>
  </si>
  <si>
    <r>
      <rPr>
        <sz val="7"/>
        <rFont val="Arial"/>
        <family val="2"/>
        <charset val="1"/>
      </rPr>
      <t xml:space="preserve">c/ These checks are </t>
    </r>
    <r>
      <rPr>
        <u/>
        <sz val="7"/>
        <rFont val="Arial"/>
        <family val="2"/>
        <charset val="1"/>
      </rPr>
      <t>only valid</t>
    </r>
    <r>
      <rPr>
        <sz val="7"/>
        <rFont val="Arial"/>
        <family val="2"/>
        <charset val="1"/>
      </rPr>
      <t xml:space="preserve"> if cash data are entered in the detailed tables, i.e., only cash data are available. If other than cash data are available, such data are entered in the detailed tables and </t>
    </r>
  </si>
  <si>
    <t xml:space="preserve">     summarized in Statement I, while Statement II will show their corresponding cash flows.</t>
  </si>
  <si>
    <t>922GYQ14_2016</t>
  </si>
  <si>
    <t>V1</t>
  </si>
  <si>
    <t>A</t>
  </si>
  <si>
    <t>AC</t>
  </si>
  <si>
    <t>NT</t>
  </si>
  <si>
    <t>FV</t>
  </si>
  <si>
    <t>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</si>
</sst>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;@"/>
    <numFmt numFmtId="165" formatCode="mmmm\ dd"/>
    <numFmt numFmtId="166" formatCode="#,##0.0"/>
  </numFmts>
  <fonts count="82" x14ac:knownFonts="1">
    <font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4"/>
      <name val="Segoe UI"/>
      <family val="2"/>
      <charset val="1"/>
    </font>
    <font>
      <b/>
      <sz val="10"/>
      <name val="Segoe UI"/>
      <family val="2"/>
      <charset val="1"/>
    </font>
    <font>
      <sz val="10"/>
      <name val="Segoe UI"/>
      <family val="2"/>
      <charset val="1"/>
    </font>
    <font>
      <sz val="9"/>
      <name val="Arial"/>
      <family val="2"/>
      <charset val="1"/>
    </font>
    <font>
      <sz val="10"/>
      <name val="Times New Roman"/>
      <family val="1"/>
      <charset val="1"/>
    </font>
    <font>
      <sz val="8"/>
      <name val="Segoe UI"/>
      <family val="2"/>
      <charset val="1"/>
    </font>
    <font>
      <b/>
      <sz val="23"/>
      <name val="Segoe UI"/>
      <family val="2"/>
      <charset val="1"/>
    </font>
    <font>
      <b/>
      <sz val="16"/>
      <name val="Segoe UI"/>
      <family val="2"/>
      <charset val="1"/>
    </font>
    <font>
      <sz val="12"/>
      <name val="Segoe UI"/>
      <family val="2"/>
      <charset val="1"/>
    </font>
    <font>
      <b/>
      <sz val="12"/>
      <name val="Segoe UI"/>
      <family val="2"/>
      <charset val="1"/>
    </font>
    <font>
      <sz val="9"/>
      <name val="Segoe UI"/>
      <family val="2"/>
      <charset val="1"/>
    </font>
    <font>
      <b/>
      <sz val="12"/>
      <color rgb="FF0000FF"/>
      <name val="Segoe UI"/>
      <family val="2"/>
      <charset val="1"/>
    </font>
    <font>
      <b/>
      <sz val="12"/>
      <color rgb="FF000000"/>
      <name val="Segoe UI"/>
      <family val="2"/>
      <charset val="1"/>
    </font>
    <font>
      <b/>
      <sz val="10"/>
      <name val="Times New Roman"/>
      <family val="1"/>
      <charset val="1"/>
    </font>
    <font>
      <sz val="11"/>
      <name val="Calibri"/>
      <family val="2"/>
      <charset val="1"/>
    </font>
    <font>
      <sz val="11"/>
      <name val="Segoe UI"/>
      <family val="2"/>
      <charset val="1"/>
    </font>
    <font>
      <sz val="9"/>
      <color rgb="FF000000"/>
      <name val="Segoe UI"/>
      <family val="2"/>
      <charset val="1"/>
    </font>
    <font>
      <b/>
      <sz val="11"/>
      <name val="Calibri"/>
      <family val="2"/>
      <charset val="1"/>
    </font>
    <font>
      <sz val="14"/>
      <name val="Segoe UI"/>
      <family val="2"/>
      <charset val="1"/>
    </font>
    <font>
      <b/>
      <sz val="9"/>
      <color rgb="FF0000FF"/>
      <name val="Segoe UI"/>
      <family val="2"/>
      <charset val="1"/>
    </font>
    <font>
      <b/>
      <sz val="8"/>
      <name val="Segoe UI"/>
      <family val="2"/>
      <charset val="1"/>
    </font>
    <font>
      <b/>
      <sz val="7.5"/>
      <color rgb="FFD9D9D9"/>
      <name val="Segoe UI"/>
      <family val="2"/>
      <charset val="1"/>
    </font>
    <font>
      <b/>
      <sz val="7"/>
      <name val="Segoe UI"/>
      <family val="2"/>
      <charset val="1"/>
    </font>
    <font>
      <i/>
      <sz val="9"/>
      <name val="Segoe UI"/>
      <family val="2"/>
      <charset val="1"/>
    </font>
    <font>
      <i/>
      <sz val="8"/>
      <name val="Segoe UI"/>
      <family val="2"/>
      <charset val="1"/>
    </font>
    <font>
      <b/>
      <sz val="10"/>
      <color rgb="FF99CC00"/>
      <name val="Segoe UI"/>
      <family val="2"/>
      <charset val="1"/>
    </font>
    <font>
      <b/>
      <sz val="11"/>
      <name val="Segoe UI"/>
      <family val="2"/>
      <charset val="1"/>
    </font>
    <font>
      <sz val="8"/>
      <name val="Tahoma"/>
      <family val="2"/>
      <charset val="1"/>
    </font>
    <font>
      <sz val="9"/>
      <name val="Tahoma"/>
      <family val="2"/>
      <charset val="1"/>
    </font>
    <font>
      <b/>
      <sz val="7.5"/>
      <name val="Segoe UI"/>
      <family val="2"/>
      <charset val="1"/>
    </font>
    <font>
      <sz val="7.5"/>
      <name val="Segoe UI"/>
      <family val="2"/>
      <charset val="1"/>
    </font>
    <font>
      <sz val="7.5"/>
      <color rgb="FF0000FF"/>
      <name val="Segoe UI"/>
      <family val="2"/>
      <charset val="1"/>
    </font>
    <font>
      <b/>
      <sz val="9"/>
      <name val="Segoe UI"/>
      <family val="2"/>
      <charset val="1"/>
    </font>
    <font>
      <sz val="7.5"/>
      <color rgb="FFFF0000"/>
      <name val="Segoe UI"/>
      <family val="2"/>
      <charset val="1"/>
    </font>
    <font>
      <b/>
      <i/>
      <sz val="7.5"/>
      <name val="Segoe UI"/>
      <family val="2"/>
      <charset val="1"/>
    </font>
    <font>
      <sz val="7.5"/>
      <color rgb="FFD9D9D9"/>
      <name val="Segoe UI"/>
      <family val="2"/>
      <charset val="1"/>
    </font>
    <font>
      <sz val="7.5"/>
      <name val="Segoe Print"/>
      <family val="2"/>
      <charset val="1"/>
    </font>
    <font>
      <sz val="7.5"/>
      <color rgb="FF0000FF"/>
      <name val="Segoe Print"/>
      <family val="2"/>
      <charset val="1"/>
    </font>
    <font>
      <sz val="10"/>
      <name val="Segoe Print"/>
      <family val="2"/>
      <charset val="1"/>
    </font>
    <font>
      <b/>
      <sz val="7.5"/>
      <color rgb="FFFF0000"/>
      <name val="Segoe UI"/>
      <family val="2"/>
      <charset val="1"/>
    </font>
    <font>
      <i/>
      <sz val="7.5"/>
      <name val="Segoe UI"/>
      <family val="2"/>
      <charset val="1"/>
    </font>
    <font>
      <sz val="7"/>
      <name val="Segoe UI"/>
      <family val="2"/>
      <charset val="1"/>
    </font>
    <font>
      <sz val="7.5"/>
      <color rgb="FF000000"/>
      <name val="Segoe UI"/>
      <family val="2"/>
      <charset val="1"/>
    </font>
    <font>
      <b/>
      <sz val="7.5"/>
      <color rgb="FF000000"/>
      <name val="Segoe UI"/>
      <family val="2"/>
      <charset val="1"/>
    </font>
    <font>
      <sz val="7.5"/>
      <name val="Segoe UI"/>
      <family val="2"/>
      <charset val="204"/>
    </font>
    <font>
      <b/>
      <vertAlign val="subscript"/>
      <sz val="8.25"/>
      <name val="Segoe UI"/>
      <family val="2"/>
      <charset val="1"/>
    </font>
    <font>
      <sz val="7.5"/>
      <color rgb="FFFFFFFF"/>
      <name val="Segoe UI"/>
      <family val="2"/>
      <charset val="1"/>
    </font>
    <font>
      <vertAlign val="subscript"/>
      <sz val="7.5"/>
      <name val="Segoe UI"/>
      <family val="2"/>
      <charset val="1"/>
    </font>
    <font>
      <sz val="7.5"/>
      <color rgb="FF0000FF"/>
      <name val="Arial"/>
      <family val="2"/>
      <charset val="1"/>
    </font>
    <font>
      <vertAlign val="subscript"/>
      <sz val="8"/>
      <name val="Segoe UI"/>
      <family val="2"/>
      <charset val="1"/>
    </font>
    <font>
      <sz val="10"/>
      <color rgb="FFBFBFBF"/>
      <name val="Arial"/>
      <family val="2"/>
      <charset val="1"/>
    </font>
    <font>
      <sz val="7.5"/>
      <name val="Arial"/>
      <family val="2"/>
      <charset val="1"/>
    </font>
    <font>
      <sz val="10"/>
      <color rgb="FFBFBFBF"/>
      <name val="Segoe UI"/>
      <family val="2"/>
      <charset val="1"/>
    </font>
    <font>
      <sz val="7.5"/>
      <color rgb="FFBFBFBF"/>
      <name val="Segoe UI"/>
      <family val="2"/>
      <charset val="1"/>
    </font>
    <font>
      <sz val="10"/>
      <color rgb="FFFF0000"/>
      <name val="Segoe UI"/>
      <family val="2"/>
      <charset val="1"/>
    </font>
    <font>
      <vertAlign val="subscript"/>
      <sz val="8.25"/>
      <name val="Segoe UI"/>
      <family val="2"/>
      <charset val="1"/>
    </font>
    <font>
      <b/>
      <u/>
      <sz val="7.5"/>
      <name val="Segoe UI"/>
      <family val="2"/>
      <charset val="1"/>
    </font>
    <font>
      <b/>
      <u/>
      <sz val="9"/>
      <name val="Segoe UI"/>
      <family val="2"/>
      <charset val="1"/>
    </font>
    <font>
      <b/>
      <i/>
      <sz val="7"/>
      <name val="Segoe UI"/>
      <family val="2"/>
      <charset val="1"/>
    </font>
    <font>
      <sz val="7"/>
      <name val="Arial"/>
      <family val="2"/>
      <charset val="1"/>
    </font>
    <font>
      <i/>
      <sz val="7"/>
      <name val="Segoe UI"/>
      <family val="2"/>
      <charset val="1"/>
    </font>
    <font>
      <b/>
      <sz val="10"/>
      <color rgb="FFFF0000"/>
      <name val="Arial"/>
      <family val="2"/>
      <charset val="1"/>
    </font>
    <font>
      <b/>
      <sz val="7.5"/>
      <name val="Arial"/>
      <family val="2"/>
      <charset val="1"/>
    </font>
    <font>
      <sz val="7.5"/>
      <color rgb="FFFF0000"/>
      <name val="Arial"/>
      <family val="2"/>
      <charset val="1"/>
    </font>
    <font>
      <b/>
      <vertAlign val="superscript"/>
      <sz val="9"/>
      <name val="Arial"/>
      <family val="2"/>
      <charset val="1"/>
    </font>
    <font>
      <i/>
      <sz val="7.5"/>
      <name val="Arial"/>
      <family val="2"/>
      <charset val="1"/>
    </font>
    <font>
      <b/>
      <sz val="9"/>
      <name val="Arial"/>
      <family val="2"/>
      <charset val="1"/>
    </font>
    <font>
      <b/>
      <sz val="7"/>
      <name val="Arial"/>
      <family val="2"/>
      <charset val="1"/>
    </font>
    <font>
      <b/>
      <sz val="9"/>
      <color rgb="FFFF0000"/>
      <name val="Arial"/>
      <family val="2"/>
      <charset val="1"/>
    </font>
    <font>
      <b/>
      <u/>
      <sz val="9"/>
      <color rgb="FF800080"/>
      <name val="Arial"/>
      <family val="2"/>
      <charset val="1"/>
    </font>
    <font>
      <b/>
      <vertAlign val="superscript"/>
      <sz val="9"/>
      <color rgb="FFFF0000"/>
      <name val="Arial"/>
      <family val="2"/>
      <charset val="1"/>
    </font>
    <font>
      <vertAlign val="superscript"/>
      <sz val="8"/>
      <name val="Arial"/>
      <family val="2"/>
      <charset val="1"/>
    </font>
    <font>
      <sz val="7"/>
      <color rgb="FFFF0000"/>
      <name val="Arial"/>
      <family val="2"/>
      <charset val="1"/>
    </font>
    <font>
      <sz val="7.5"/>
      <color rgb="FF008000"/>
      <name val="Arial"/>
      <family val="2"/>
      <charset val="1"/>
    </font>
    <font>
      <sz val="7"/>
      <color rgb="FF008000"/>
      <name val="Arial"/>
      <family val="2"/>
      <charset val="1"/>
    </font>
    <font>
      <u/>
      <sz val="7"/>
      <name val="Arial"/>
      <family val="2"/>
      <charset val="1"/>
    </font>
    <font>
      <b/>
      <sz val="9"/>
      <color rgb="FFFF00FF"/>
      <name val="Arial"/>
      <family val="2"/>
      <charset val="1"/>
    </font>
    <font>
      <b/>
      <u/>
      <sz val="9"/>
      <color rgb="FF339966"/>
      <name val="Arial"/>
      <family val="2"/>
      <charset val="1"/>
    </font>
    <font>
      <b/>
      <vertAlign val="superscript"/>
      <sz val="9"/>
      <color rgb="FFFF00FF"/>
      <name val="Arial"/>
      <family val="2"/>
      <charset val="1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rgb="FFD9D9D9"/>
        <bgColor rgb="FFDDDDDD"/>
      </patternFill>
    </fill>
    <fill>
      <patternFill patternType="solid">
        <fgColor rgb="FFF2DCDB"/>
        <bgColor rgb="FFDDDDDD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8EB4E3"/>
        <bgColor rgb="FFB9CDE5"/>
      </patternFill>
    </fill>
    <fill>
      <patternFill patternType="solid">
        <fgColor rgb="FFBFBFBF"/>
        <bgColor rgb="FFC0C0C0"/>
      </patternFill>
    </fill>
    <fill>
      <patternFill patternType="solid">
        <fgColor rgb="FFC0C0C0"/>
        <bgColor rgb="FFBFBFBF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CC0000"/>
      </patternFill>
    </fill>
  </fills>
  <borders count="7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2" borderId="0" applyBorder="0" applyProtection="0"/>
    <xf numFmtId="0" fontId="81" fillId="0" borderId="0"/>
  </cellStyleXfs>
  <cellXfs count="667">
    <xf numFmtId="0" fontId="0" fillId="0" borderId="0" xfId="0"/>
    <xf numFmtId="0" fontId="6" fillId="0" borderId="0" xfId="0" applyFont="1"/>
    <xf numFmtId="0" fontId="4" fillId="0" borderId="0" xfId="0" applyFont="1"/>
    <xf numFmtId="0" fontId="7" fillId="0" borderId="0" xfId="0" applyFont="1"/>
    <xf numFmtId="0" fontId="4" fillId="3" borderId="1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6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3" borderId="4" xfId="0" applyFont="1" applyFill="1" applyBorder="1"/>
    <xf numFmtId="0" fontId="4" fillId="3" borderId="0" xfId="0" applyFont="1" applyFill="1" applyBorder="1"/>
    <xf numFmtId="0" fontId="4" fillId="3" borderId="5" xfId="0" applyFont="1" applyFill="1" applyBorder="1"/>
    <xf numFmtId="0" fontId="6" fillId="0" borderId="4" xfId="0" applyFont="1" applyBorder="1"/>
    <xf numFmtId="0" fontId="4" fillId="0" borderId="5" xfId="0" applyFont="1" applyBorder="1"/>
    <xf numFmtId="0" fontId="9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0" fillId="3" borderId="0" xfId="0" applyFont="1" applyFill="1" applyBorder="1"/>
    <xf numFmtId="0" fontId="6" fillId="3" borderId="0" xfId="0" applyFont="1" applyFill="1"/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right" vertical="center"/>
    </xf>
    <xf numFmtId="0" fontId="12" fillId="0" borderId="0" xfId="0" applyFont="1" applyBorder="1" applyAlignment="1" applyProtection="1">
      <alignment vertical="center"/>
    </xf>
    <xf numFmtId="0" fontId="13" fillId="3" borderId="0" xfId="0" applyFont="1" applyFill="1" applyBorder="1" applyAlignment="1">
      <alignment vertical="center"/>
    </xf>
    <xf numFmtId="0" fontId="15" fillId="0" borderId="0" xfId="0" applyFont="1"/>
    <xf numFmtId="0" fontId="4" fillId="0" borderId="0" xfId="0" applyFont="1" applyBorder="1"/>
    <xf numFmtId="0" fontId="16" fillId="3" borderId="0" xfId="0" applyFont="1" applyFill="1"/>
    <xf numFmtId="0" fontId="3" fillId="0" borderId="0" xfId="0" applyFont="1" applyBorder="1"/>
    <xf numFmtId="0" fontId="12" fillId="0" borderId="0" xfId="0" applyFont="1" applyBorder="1" applyAlignment="1" applyProtection="1">
      <alignment vertical="center"/>
      <protection locked="0"/>
    </xf>
    <xf numFmtId="0" fontId="4" fillId="4" borderId="0" xfId="0" applyFont="1" applyFill="1" applyBorder="1"/>
    <xf numFmtId="0" fontId="11" fillId="3" borderId="0" xfId="0" applyFont="1" applyFill="1" applyAlignment="1">
      <alignment horizontal="right"/>
    </xf>
    <xf numFmtId="0" fontId="12" fillId="3" borderId="0" xfId="0" applyFont="1" applyFill="1" applyBorder="1" applyAlignment="1">
      <alignment vertical="center"/>
    </xf>
    <xf numFmtId="0" fontId="3" fillId="0" borderId="0" xfId="0" applyFont="1"/>
    <xf numFmtId="0" fontId="10" fillId="3" borderId="0" xfId="0" applyFont="1" applyFill="1" applyBorder="1" applyAlignment="1">
      <alignment horizontal="right"/>
    </xf>
    <xf numFmtId="0" fontId="17" fillId="3" borderId="0" xfId="0" applyFont="1" applyFill="1" applyBorder="1"/>
    <xf numFmtId="0" fontId="18" fillId="3" borderId="0" xfId="0" applyFont="1" applyFill="1" applyBorder="1" applyAlignment="1">
      <alignment vertical="center"/>
    </xf>
    <xf numFmtId="0" fontId="16" fillId="3" borderId="0" xfId="0" applyFont="1" applyFill="1" applyAlignment="1">
      <alignment horizontal="center"/>
    </xf>
    <xf numFmtId="0" fontId="18" fillId="3" borderId="0" xfId="0" applyFont="1" applyFill="1" applyBorder="1"/>
    <xf numFmtId="0" fontId="16" fillId="0" borderId="0" xfId="0" applyFont="1"/>
    <xf numFmtId="0" fontId="16" fillId="0" borderId="0" xfId="0" applyFont="1" applyAlignment="1">
      <alignment horizontal="center"/>
    </xf>
    <xf numFmtId="0" fontId="19" fillId="0" borderId="0" xfId="0" applyFont="1"/>
    <xf numFmtId="0" fontId="4" fillId="0" borderId="0" xfId="0" applyFont="1" applyAlignment="1">
      <alignment horizontal="left" wrapText="1"/>
    </xf>
    <xf numFmtId="164" fontId="12" fillId="0" borderId="0" xfId="0" applyNumberFormat="1" applyFont="1" applyBorder="1" applyAlignment="1" applyProtection="1">
      <alignment vertical="center"/>
      <protection locked="0"/>
    </xf>
    <xf numFmtId="165" fontId="16" fillId="3" borderId="0" xfId="0" applyNumberFormat="1" applyFont="1" applyFill="1"/>
    <xf numFmtId="0" fontId="3" fillId="0" borderId="0" xfId="0" applyFont="1" applyAlignment="1">
      <alignment horizontal="left" vertical="top" wrapText="1"/>
    </xf>
    <xf numFmtId="0" fontId="20" fillId="3" borderId="0" xfId="0" applyFont="1" applyFill="1" applyBorder="1"/>
    <xf numFmtId="0" fontId="22" fillId="3" borderId="6" xfId="0" applyFont="1" applyFill="1" applyBorder="1" applyAlignment="1">
      <alignment horizontal="center" vertical="center" wrapText="1"/>
    </xf>
    <xf numFmtId="0" fontId="4" fillId="3" borderId="0" xfId="0" applyFont="1" applyFill="1"/>
    <xf numFmtId="0" fontId="23" fillId="3" borderId="8" xfId="0" applyFont="1" applyFill="1" applyBorder="1" applyAlignment="1" applyProtection="1">
      <alignment horizontal="center" vertical="center" wrapText="1"/>
    </xf>
    <xf numFmtId="0" fontId="24" fillId="3" borderId="9" xfId="0" applyFont="1" applyFill="1" applyBorder="1" applyAlignment="1" applyProtection="1">
      <alignment horizontal="center"/>
    </xf>
    <xf numFmtId="0" fontId="12" fillId="0" borderId="10" xfId="0" applyFont="1" applyBorder="1" applyAlignment="1">
      <alignment horizontal="left" indent="1"/>
    </xf>
    <xf numFmtId="0" fontId="25" fillId="0" borderId="11" xfId="0" applyFont="1" applyBorder="1" applyAlignment="1">
      <alignment horizontal="right" vertical="top" wrapText="1"/>
    </xf>
    <xf numFmtId="0" fontId="26" fillId="3" borderId="11" xfId="0" applyFont="1" applyFill="1" applyBorder="1" applyAlignment="1">
      <alignment horizontal="left"/>
    </xf>
    <xf numFmtId="0" fontId="24" fillId="0" borderId="12" xfId="0" applyFont="1" applyBorder="1" applyAlignment="1" applyProtection="1">
      <alignment horizontal="center"/>
      <protection locked="0"/>
    </xf>
    <xf numFmtId="0" fontId="26" fillId="3" borderId="11" xfId="0" applyFont="1" applyFill="1" applyBorder="1" applyAlignment="1">
      <alignment horizontal="left" vertical="center"/>
    </xf>
    <xf numFmtId="0" fontId="12" fillId="0" borderId="13" xfId="0" applyFont="1" applyBorder="1" applyAlignment="1">
      <alignment horizontal="left" indent="1"/>
    </xf>
    <xf numFmtId="0" fontId="25" fillId="0" borderId="14" xfId="0" applyFont="1" applyBorder="1" applyAlignment="1">
      <alignment horizontal="right" vertical="top" wrapText="1"/>
    </xf>
    <xf numFmtId="0" fontId="26" fillId="3" borderId="14" xfId="0" applyFont="1" applyFill="1" applyBorder="1" applyAlignment="1">
      <alignment horizontal="left"/>
    </xf>
    <xf numFmtId="0" fontId="11" fillId="3" borderId="0" xfId="0" applyFont="1" applyFill="1"/>
    <xf numFmtId="0" fontId="27" fillId="3" borderId="4" xfId="0" applyFont="1" applyFill="1" applyBorder="1" applyAlignment="1">
      <alignment horizontal="center"/>
    </xf>
    <xf numFmtId="0" fontId="27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2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4" fillId="3" borderId="15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0" fontId="6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49" fontId="0" fillId="0" borderId="0" xfId="0" applyNumberFormat="1" applyFont="1" applyProtection="1"/>
    <xf numFmtId="0" fontId="0" fillId="0" borderId="0" xfId="0" applyFont="1" applyProtection="1"/>
    <xf numFmtId="0" fontId="32" fillId="3" borderId="0" xfId="0" applyFont="1" applyFill="1" applyProtection="1"/>
    <xf numFmtId="0" fontId="4" fillId="3" borderId="0" xfId="0" applyFont="1" applyFill="1" applyProtection="1"/>
    <xf numFmtId="0" fontId="33" fillId="0" borderId="0" xfId="0" applyFont="1" applyProtection="1"/>
    <xf numFmtId="0" fontId="32" fillId="3" borderId="0" xfId="0" applyFont="1" applyFill="1" applyBorder="1" applyProtection="1"/>
    <xf numFmtId="0" fontId="32" fillId="0" borderId="26" xfId="0" applyFont="1" applyBorder="1" applyAlignment="1" applyProtection="1">
      <alignment horizontal="center" wrapText="1"/>
      <protection locked="0"/>
    </xf>
    <xf numFmtId="0" fontId="32" fillId="0" borderId="30" xfId="0" applyFont="1" applyBorder="1" applyAlignment="1" applyProtection="1">
      <alignment horizontal="center" wrapText="1"/>
      <protection locked="0"/>
    </xf>
    <xf numFmtId="49" fontId="32" fillId="3" borderId="31" xfId="0" applyNumberFormat="1" applyFont="1" applyFill="1" applyBorder="1" applyAlignment="1" applyProtection="1">
      <alignment horizontal="left"/>
    </xf>
    <xf numFmtId="0" fontId="32" fillId="3" borderId="19" xfId="0" applyFont="1" applyFill="1" applyBorder="1" applyProtection="1"/>
    <xf numFmtId="0" fontId="32" fillId="0" borderId="31" xfId="0" applyFont="1" applyBorder="1" applyAlignment="1" applyProtection="1">
      <alignment horizontal="center"/>
    </xf>
    <xf numFmtId="0" fontId="32" fillId="0" borderId="33" xfId="0" applyFont="1" applyBorder="1" applyAlignment="1" applyProtection="1">
      <alignment horizontal="center"/>
    </xf>
    <xf numFmtId="0" fontId="4" fillId="3" borderId="0" xfId="0" applyFont="1" applyFill="1" applyAlignment="1" applyProtection="1">
      <alignment horizontal="right"/>
    </xf>
    <xf numFmtId="166" fontId="35" fillId="0" borderId="26" xfId="0" applyNumberFormat="1" applyFont="1" applyBorder="1" applyAlignment="1" applyProtection="1">
      <alignment horizontal="right"/>
    </xf>
    <xf numFmtId="166" fontId="35" fillId="0" borderId="30" xfId="0" applyNumberFormat="1" applyFont="1" applyBorder="1" applyAlignment="1" applyProtection="1">
      <alignment horizontal="right"/>
    </xf>
    <xf numFmtId="49" fontId="32" fillId="3" borderId="26" xfId="0" applyNumberFormat="1" applyFont="1" applyFill="1" applyBorder="1" applyAlignment="1" applyProtection="1">
      <alignment horizontal="left"/>
    </xf>
    <xf numFmtId="0" fontId="32" fillId="3" borderId="0" xfId="0" applyFont="1" applyFill="1" applyBorder="1" applyAlignment="1" applyProtection="1">
      <alignment horizontal="left" indent="1"/>
    </xf>
    <xf numFmtId="166" fontId="35" fillId="0" borderId="38" xfId="0" applyNumberFormat="1" applyFont="1" applyBorder="1" applyAlignment="1" applyProtection="1">
      <alignment horizontal="right"/>
    </xf>
    <xf numFmtId="166" fontId="35" fillId="0" borderId="41" xfId="0" applyNumberFormat="1" applyFont="1" applyBorder="1" applyAlignment="1" applyProtection="1">
      <alignment horizontal="right"/>
    </xf>
    <xf numFmtId="166" fontId="35" fillId="0" borderId="42" xfId="0" applyNumberFormat="1" applyFont="1" applyBorder="1" applyAlignment="1" applyProtection="1">
      <alignment horizontal="right"/>
    </xf>
    <xf numFmtId="166" fontId="35" fillId="0" borderId="44" xfId="0" applyNumberFormat="1" applyFont="1" applyBorder="1" applyAlignment="1" applyProtection="1">
      <alignment horizontal="right"/>
    </xf>
    <xf numFmtId="0" fontId="32" fillId="3" borderId="19" xfId="0" applyFont="1" applyFill="1" applyBorder="1" applyAlignment="1" applyProtection="1">
      <alignment horizontal="left" indent="1"/>
    </xf>
    <xf numFmtId="166" fontId="35" fillId="0" borderId="31" xfId="0" applyNumberFormat="1" applyFont="1" applyBorder="1" applyAlignment="1" applyProtection="1">
      <alignment horizontal="right"/>
    </xf>
    <xf numFmtId="166" fontId="35" fillId="0" borderId="33" xfId="0" applyNumberFormat="1" applyFont="1" applyBorder="1" applyAlignment="1" applyProtection="1">
      <alignment horizontal="right"/>
    </xf>
    <xf numFmtId="166" fontId="35" fillId="0" borderId="23" xfId="0" applyNumberFormat="1" applyFont="1" applyBorder="1" applyAlignment="1" applyProtection="1">
      <alignment horizontal="right"/>
    </xf>
    <xf numFmtId="166" fontId="35" fillId="0" borderId="50" xfId="0" applyNumberFormat="1" applyFont="1" applyBorder="1" applyAlignment="1" applyProtection="1">
      <alignment horizontal="right"/>
    </xf>
    <xf numFmtId="49" fontId="38" fillId="3" borderId="0" xfId="0" applyNumberFormat="1" applyFont="1" applyFill="1" applyProtection="1"/>
    <xf numFmtId="0" fontId="38" fillId="3" borderId="0" xfId="0" applyFont="1" applyFill="1" applyProtection="1"/>
    <xf numFmtId="0" fontId="38" fillId="3" borderId="0" xfId="0" applyFont="1" applyFill="1" applyAlignment="1" applyProtection="1">
      <alignment horizontal="right"/>
    </xf>
    <xf numFmtId="0" fontId="39" fillId="0" borderId="0" xfId="0" applyFont="1" applyAlignment="1" applyProtection="1">
      <alignment horizontal="right"/>
    </xf>
    <xf numFmtId="0" fontId="40" fillId="0" borderId="0" xfId="0" applyFont="1" applyProtection="1"/>
    <xf numFmtId="49" fontId="41" fillId="0" borderId="24" xfId="0" applyNumberFormat="1" applyFont="1" applyBorder="1" applyAlignment="1" applyProtection="1">
      <alignment vertical="center"/>
    </xf>
    <xf numFmtId="0" fontId="35" fillId="0" borderId="24" xfId="0" applyFont="1" applyBorder="1" applyProtection="1"/>
    <xf numFmtId="0" fontId="35" fillId="0" borderId="24" xfId="0" applyFont="1" applyBorder="1" applyAlignment="1" applyProtection="1">
      <alignment horizontal="right"/>
    </xf>
    <xf numFmtId="0" fontId="35" fillId="0" borderId="25" xfId="0" applyFont="1" applyBorder="1" applyAlignment="1" applyProtection="1">
      <alignment horizontal="right"/>
    </xf>
    <xf numFmtId="0" fontId="35" fillId="0" borderId="0" xfId="0" applyFont="1" applyAlignment="1" applyProtection="1">
      <alignment horizontal="right"/>
    </xf>
    <xf numFmtId="0" fontId="35" fillId="0" borderId="0" xfId="0" applyFont="1" applyProtection="1"/>
    <xf numFmtId="49" fontId="31" fillId="0" borderId="0" xfId="0" applyNumberFormat="1" applyFont="1" applyProtection="1"/>
    <xf numFmtId="0" fontId="32" fillId="0" borderId="0" xfId="0" applyFont="1" applyProtection="1"/>
    <xf numFmtId="0" fontId="32" fillId="0" borderId="18" xfId="0" applyFont="1" applyBorder="1" applyAlignment="1" applyProtection="1">
      <alignment horizontal="right"/>
    </xf>
    <xf numFmtId="0" fontId="32" fillId="0" borderId="0" xfId="0" applyFont="1" applyAlignment="1" applyProtection="1">
      <alignment horizontal="right"/>
    </xf>
    <xf numFmtId="49" fontId="32" fillId="0" borderId="0" xfId="0" applyNumberFormat="1" applyFont="1" applyProtection="1"/>
    <xf numFmtId="0" fontId="32" fillId="0" borderId="0" xfId="0" applyFont="1" applyBorder="1" applyProtection="1"/>
    <xf numFmtId="166" fontId="35" fillId="0" borderId="29" xfId="0" applyNumberFormat="1" applyFont="1" applyBorder="1" applyAlignment="1" applyProtection="1">
      <alignment horizontal="right"/>
    </xf>
    <xf numFmtId="49" fontId="32" fillId="0" borderId="0" xfId="0" applyNumberFormat="1" applyFont="1" applyBorder="1" applyProtection="1"/>
    <xf numFmtId="49" fontId="32" fillId="0" borderId="39" xfId="0" applyNumberFormat="1" applyFont="1" applyBorder="1" applyProtection="1"/>
    <xf numFmtId="0" fontId="32" fillId="0" borderId="39" xfId="0" applyFont="1" applyBorder="1" applyProtection="1"/>
    <xf numFmtId="166" fontId="35" fillId="0" borderId="40" xfId="0" applyNumberFormat="1" applyFont="1" applyBorder="1" applyAlignment="1" applyProtection="1">
      <alignment horizontal="right"/>
    </xf>
    <xf numFmtId="0" fontId="35" fillId="0" borderId="29" xfId="0" applyFont="1" applyBorder="1" applyAlignment="1" applyProtection="1">
      <alignment horizontal="right"/>
    </xf>
    <xf numFmtId="0" fontId="42" fillId="0" borderId="0" xfId="0" applyFont="1" applyProtection="1"/>
    <xf numFmtId="0" fontId="32" fillId="0" borderId="0" xfId="0" applyFont="1" applyAlignment="1" applyProtection="1">
      <alignment horizontal="left" indent="1"/>
    </xf>
    <xf numFmtId="166" fontId="35" fillId="3" borderId="29" xfId="0" applyNumberFormat="1" applyFont="1" applyFill="1" applyBorder="1" applyAlignment="1" applyProtection="1">
      <alignment horizontal="right"/>
    </xf>
    <xf numFmtId="49" fontId="32" fillId="0" borderId="19" xfId="0" applyNumberFormat="1" applyFont="1" applyBorder="1" applyProtection="1"/>
    <xf numFmtId="0" fontId="32" fillId="0" borderId="19" xfId="0" applyFont="1" applyBorder="1" applyAlignment="1" applyProtection="1">
      <alignment horizontal="left" indent="1"/>
    </xf>
    <xf numFmtId="0" fontId="32" fillId="0" borderId="19" xfId="0" applyFont="1" applyBorder="1" applyProtection="1"/>
    <xf numFmtId="166" fontId="35" fillId="3" borderId="20" xfId="0" applyNumberFormat="1" applyFont="1" applyFill="1" applyBorder="1" applyAlignment="1" applyProtection="1">
      <alignment horizontal="right"/>
    </xf>
    <xf numFmtId="166" fontId="35" fillId="0" borderId="20" xfId="0" applyNumberFormat="1" applyFont="1" applyBorder="1" applyAlignment="1" applyProtection="1">
      <alignment horizontal="right"/>
    </xf>
    <xf numFmtId="0" fontId="32" fillId="0" borderId="26" xfId="0" applyFont="1" applyBorder="1" applyAlignment="1" applyProtection="1">
      <alignment horizontal="center" wrapText="1"/>
    </xf>
    <xf numFmtId="0" fontId="32" fillId="0" borderId="30" xfId="0" applyFont="1" applyBorder="1" applyAlignment="1" applyProtection="1">
      <alignment horizontal="center" wrapText="1"/>
    </xf>
    <xf numFmtId="49" fontId="32" fillId="0" borderId="26" xfId="0" applyNumberFormat="1" applyFont="1" applyBorder="1" applyAlignment="1" applyProtection="1">
      <alignment horizontal="left"/>
    </xf>
    <xf numFmtId="0" fontId="4" fillId="0" borderId="0" xfId="0" applyFont="1" applyProtection="1"/>
    <xf numFmtId="49" fontId="32" fillId="3" borderId="0" xfId="0" applyNumberFormat="1" applyFont="1" applyFill="1" applyProtection="1"/>
    <xf numFmtId="0" fontId="32" fillId="3" borderId="0" xfId="0" applyFont="1" applyFill="1" applyAlignment="1" applyProtection="1">
      <alignment horizontal="right"/>
    </xf>
    <xf numFmtId="0" fontId="4" fillId="0" borderId="0" xfId="0" applyFont="1" applyAlignment="1" applyProtection="1">
      <alignment vertical="center"/>
    </xf>
    <xf numFmtId="0" fontId="32" fillId="0" borderId="24" xfId="0" applyFont="1" applyBorder="1" applyAlignment="1" applyProtection="1">
      <alignment vertical="center"/>
    </xf>
    <xf numFmtId="0" fontId="35" fillId="0" borderId="24" xfId="0" applyFont="1" applyBorder="1" applyAlignment="1" applyProtection="1">
      <alignment horizontal="right" vertical="center"/>
    </xf>
    <xf numFmtId="0" fontId="35" fillId="0" borderId="25" xfId="0" applyFont="1" applyBorder="1" applyAlignment="1" applyProtection="1">
      <alignment horizontal="right" vertical="center"/>
    </xf>
    <xf numFmtId="0" fontId="32" fillId="0" borderId="0" xfId="0" applyFont="1" applyAlignment="1" applyProtection="1">
      <alignment horizontal="right" vertical="center"/>
    </xf>
    <xf numFmtId="0" fontId="33" fillId="0" borderId="0" xfId="0" applyFont="1" applyAlignment="1" applyProtection="1">
      <alignment horizontal="right" vertical="center"/>
    </xf>
    <xf numFmtId="0" fontId="35" fillId="0" borderId="18" xfId="0" applyFont="1" applyBorder="1" applyAlignment="1" applyProtection="1">
      <alignment horizontal="right"/>
    </xf>
    <xf numFmtId="0" fontId="0" fillId="0" borderId="0" xfId="0" applyFont="1" applyAlignment="1" applyProtection="1">
      <alignment horizontal="right"/>
    </xf>
    <xf numFmtId="0" fontId="0" fillId="0" borderId="39" xfId="0" applyFont="1" applyBorder="1" applyProtection="1"/>
    <xf numFmtId="49" fontId="35" fillId="0" borderId="0" xfId="0" applyNumberFormat="1" applyFont="1" applyProtection="1"/>
    <xf numFmtId="0" fontId="0" fillId="0" borderId="19" xfId="0" applyFont="1" applyBorder="1" applyProtection="1"/>
    <xf numFmtId="0" fontId="35" fillId="0" borderId="20" xfId="0" applyFont="1" applyBorder="1" applyAlignment="1" applyProtection="1">
      <alignment horizontal="right"/>
    </xf>
    <xf numFmtId="166" fontId="35" fillId="0" borderId="34" xfId="0" applyNumberFormat="1" applyFont="1" applyBorder="1" applyAlignment="1" applyProtection="1">
      <alignment horizontal="right"/>
    </xf>
    <xf numFmtId="166" fontId="35" fillId="0" borderId="52" xfId="0" applyNumberFormat="1" applyFont="1" applyBorder="1" applyAlignment="1" applyProtection="1">
      <alignment horizontal="right"/>
    </xf>
    <xf numFmtId="0" fontId="32" fillId="3" borderId="19" xfId="0" applyFont="1" applyFill="1" applyBorder="1" applyAlignment="1" applyProtection="1">
      <alignment horizontal="left"/>
    </xf>
    <xf numFmtId="0" fontId="32" fillId="0" borderId="24" xfId="0" applyFont="1" applyBorder="1" applyAlignment="1" applyProtection="1">
      <alignment horizontal="right" vertical="center"/>
    </xf>
    <xf numFmtId="0" fontId="32" fillId="0" borderId="25" xfId="0" applyFont="1" applyBorder="1" applyAlignment="1" applyProtection="1">
      <alignment horizontal="right" vertical="center"/>
    </xf>
    <xf numFmtId="0" fontId="32" fillId="0" borderId="0" xfId="0" applyFont="1" applyAlignment="1" applyProtection="1">
      <alignment vertical="center"/>
    </xf>
    <xf numFmtId="166" fontId="35" fillId="0" borderId="54" xfId="0" applyNumberFormat="1" applyFont="1" applyBorder="1" applyAlignment="1" applyProtection="1">
      <alignment horizontal="right"/>
    </xf>
    <xf numFmtId="166" fontId="35" fillId="0" borderId="55" xfId="0" applyNumberFormat="1" applyFont="1" applyBorder="1" applyAlignment="1" applyProtection="1">
      <alignment horizontal="right"/>
    </xf>
    <xf numFmtId="0" fontId="50" fillId="0" borderId="0" xfId="0" applyFont="1" applyAlignment="1" applyProtection="1">
      <alignment horizontal="right"/>
    </xf>
    <xf numFmtId="166" fontId="32" fillId="0" borderId="24" xfId="0" applyNumberFormat="1" applyFont="1" applyBorder="1" applyAlignment="1" applyProtection="1">
      <alignment horizontal="right" vertical="center"/>
    </xf>
    <xf numFmtId="166" fontId="35" fillId="0" borderId="18" xfId="0" applyNumberFormat="1" applyFont="1" applyBorder="1" applyAlignment="1" applyProtection="1">
      <alignment horizontal="right"/>
    </xf>
    <xf numFmtId="0" fontId="32" fillId="0" borderId="28" xfId="0" applyFont="1" applyBorder="1" applyProtection="1"/>
    <xf numFmtId="0" fontId="52" fillId="0" borderId="0" xfId="0" applyFont="1" applyProtection="1"/>
    <xf numFmtId="0" fontId="32" fillId="3" borderId="0" xfId="0" applyFont="1" applyFill="1" applyBorder="1" applyAlignment="1" applyProtection="1">
      <alignment horizontal="left" indent="4"/>
    </xf>
    <xf numFmtId="166" fontId="32" fillId="7" borderId="29" xfId="0" applyNumberFormat="1" applyFont="1" applyFill="1" applyBorder="1" applyAlignment="1" applyProtection="1">
      <alignment horizontal="right"/>
      <protection locked="0"/>
    </xf>
    <xf numFmtId="0" fontId="32" fillId="3" borderId="19" xfId="0" applyFont="1" applyFill="1" applyBorder="1" applyAlignment="1" applyProtection="1">
      <alignment horizontal="left" indent="4"/>
    </xf>
    <xf numFmtId="166" fontId="35" fillId="0" borderId="36" xfId="0" applyNumberFormat="1" applyFont="1" applyBorder="1" applyAlignment="1" applyProtection="1">
      <alignment horizontal="right"/>
    </xf>
    <xf numFmtId="166" fontId="32" fillId="8" borderId="29" xfId="0" applyNumberFormat="1" applyFont="1" applyFill="1" applyBorder="1" applyAlignment="1" applyProtection="1">
      <alignment horizontal="right"/>
    </xf>
    <xf numFmtId="166" fontId="32" fillId="8" borderId="0" xfId="0" applyNumberFormat="1" applyFont="1" applyFill="1" applyBorder="1" applyAlignment="1" applyProtection="1">
      <alignment horizontal="right"/>
    </xf>
    <xf numFmtId="166" fontId="32" fillId="8" borderId="28" xfId="0" applyNumberFormat="1" applyFont="1" applyFill="1" applyBorder="1" applyAlignment="1" applyProtection="1">
      <alignment horizontal="right"/>
    </xf>
    <xf numFmtId="166" fontId="35" fillId="0" borderId="28" xfId="0" applyNumberFormat="1" applyFont="1" applyBorder="1" applyAlignment="1" applyProtection="1">
      <alignment horizontal="right"/>
    </xf>
    <xf numFmtId="0" fontId="32" fillId="3" borderId="0" xfId="0" applyFont="1" applyFill="1" applyBorder="1" applyAlignment="1" applyProtection="1">
      <alignment horizontal="left"/>
    </xf>
    <xf numFmtId="0" fontId="4" fillId="0" borderId="0" xfId="0" applyFont="1" applyAlignment="1" applyProtection="1">
      <alignment horizontal="right" vertical="center"/>
    </xf>
    <xf numFmtId="0" fontId="54" fillId="0" borderId="0" xfId="0" applyFont="1" applyAlignment="1" applyProtection="1">
      <alignment vertical="center"/>
    </xf>
    <xf numFmtId="49" fontId="22" fillId="0" borderId="0" xfId="0" applyNumberFormat="1" applyFont="1" applyProtection="1"/>
    <xf numFmtId="0" fontId="55" fillId="0" borderId="0" xfId="0" applyFont="1" applyProtection="1"/>
    <xf numFmtId="0" fontId="31" fillId="0" borderId="0" xfId="0" applyFont="1" applyProtection="1"/>
    <xf numFmtId="166" fontId="35" fillId="8" borderId="29" xfId="0" applyNumberFormat="1" applyFont="1" applyFill="1" applyBorder="1" applyAlignment="1" applyProtection="1">
      <alignment horizontal="right"/>
    </xf>
    <xf numFmtId="0" fontId="42" fillId="0" borderId="0" xfId="0" applyFont="1"/>
    <xf numFmtId="0" fontId="32" fillId="0" borderId="0" xfId="0" applyFont="1" applyAlignment="1">
      <alignment horizontal="left" indent="1"/>
    </xf>
    <xf numFmtId="0" fontId="0" fillId="8" borderId="0" xfId="0" applyFont="1" applyFill="1" applyProtection="1"/>
    <xf numFmtId="49" fontId="32" fillId="8" borderId="26" xfId="0" applyNumberFormat="1" applyFont="1" applyFill="1" applyBorder="1" applyAlignment="1" applyProtection="1">
      <alignment horizontal="left"/>
    </xf>
    <xf numFmtId="49" fontId="48" fillId="8" borderId="38" xfId="0" applyNumberFormat="1" applyFont="1" applyFill="1" applyBorder="1" applyAlignment="1" applyProtection="1">
      <alignment horizontal="left"/>
    </xf>
    <xf numFmtId="0" fontId="31" fillId="8" borderId="39" xfId="0" applyFont="1" applyFill="1" applyBorder="1" applyAlignment="1" applyProtection="1">
      <alignment horizontal="left"/>
    </xf>
    <xf numFmtId="166" fontId="32" fillId="8" borderId="40" xfId="0" applyNumberFormat="1" applyFont="1" applyFill="1" applyBorder="1" applyAlignment="1" applyProtection="1">
      <alignment horizontal="right"/>
    </xf>
    <xf numFmtId="166" fontId="32" fillId="8" borderId="39" xfId="0" applyNumberFormat="1" applyFont="1" applyFill="1" applyBorder="1" applyAlignment="1" applyProtection="1">
      <alignment horizontal="right"/>
    </xf>
    <xf numFmtId="166" fontId="32" fillId="8" borderId="56" xfId="0" applyNumberFormat="1" applyFont="1" applyFill="1" applyBorder="1" applyAlignment="1" applyProtection="1">
      <alignment horizontal="right"/>
    </xf>
    <xf numFmtId="49" fontId="48" fillId="8" borderId="26" xfId="0" applyNumberFormat="1" applyFont="1" applyFill="1" applyBorder="1" applyAlignment="1" applyProtection="1">
      <alignment horizontal="left"/>
    </xf>
    <xf numFmtId="0" fontId="42" fillId="8" borderId="0" xfId="0" applyFont="1" applyFill="1" applyBorder="1" applyAlignment="1" applyProtection="1">
      <alignment horizontal="left"/>
    </xf>
    <xf numFmtId="0" fontId="32" fillId="8" borderId="0" xfId="0" applyFont="1" applyFill="1" applyBorder="1" applyAlignment="1" applyProtection="1">
      <alignment horizontal="left" indent="1"/>
    </xf>
    <xf numFmtId="0" fontId="32" fillId="8" borderId="39" xfId="0" applyFont="1" applyFill="1" applyBorder="1" applyAlignment="1" applyProtection="1">
      <alignment horizontal="left" indent="1"/>
    </xf>
    <xf numFmtId="49" fontId="48" fillId="8" borderId="45" xfId="0" applyNumberFormat="1" applyFont="1" applyFill="1" applyBorder="1" applyAlignment="1" applyProtection="1">
      <alignment horizontal="left"/>
    </xf>
    <xf numFmtId="0" fontId="32" fillId="0" borderId="46" xfId="0" applyFont="1" applyBorder="1" applyProtection="1"/>
    <xf numFmtId="166" fontId="32" fillId="8" borderId="37" xfId="0" applyNumberFormat="1" applyFont="1" applyFill="1" applyBorder="1" applyAlignment="1" applyProtection="1">
      <alignment horizontal="right"/>
    </xf>
    <xf numFmtId="166" fontId="32" fillId="8" borderId="46" xfId="0" applyNumberFormat="1" applyFont="1" applyFill="1" applyBorder="1" applyAlignment="1" applyProtection="1">
      <alignment horizontal="right"/>
    </xf>
    <xf numFmtId="166" fontId="32" fillId="8" borderId="47" xfId="0" applyNumberFormat="1" applyFont="1" applyFill="1" applyBorder="1" applyAlignment="1" applyProtection="1">
      <alignment horizontal="right"/>
    </xf>
    <xf numFmtId="166" fontId="35" fillId="0" borderId="45" xfId="0" applyNumberFormat="1" applyFont="1" applyBorder="1" applyAlignment="1" applyProtection="1">
      <alignment horizontal="right"/>
    </xf>
    <xf numFmtId="166" fontId="35" fillId="0" borderId="57" xfId="0" applyNumberFormat="1" applyFont="1" applyBorder="1" applyAlignment="1" applyProtection="1">
      <alignment horizontal="right"/>
    </xf>
    <xf numFmtId="0" fontId="32" fillId="8" borderId="0" xfId="0" applyFont="1" applyFill="1" applyBorder="1" applyAlignment="1" applyProtection="1">
      <alignment horizontal="left" indent="4"/>
    </xf>
    <xf numFmtId="49" fontId="32" fillId="8" borderId="38" xfId="0" applyNumberFormat="1" applyFont="1" applyFill="1" applyBorder="1" applyAlignment="1" applyProtection="1">
      <alignment horizontal="left"/>
    </xf>
    <xf numFmtId="0" fontId="32" fillId="0" borderId="56" xfId="0" applyFont="1" applyBorder="1" applyProtection="1"/>
    <xf numFmtId="0" fontId="32" fillId="0" borderId="0" xfId="0" applyFont="1" applyBorder="1" applyAlignment="1" applyProtection="1">
      <alignment horizontal="left"/>
    </xf>
    <xf numFmtId="49" fontId="32" fillId="8" borderId="31" xfId="0" applyNumberFormat="1" applyFont="1" applyFill="1" applyBorder="1" applyAlignment="1" applyProtection="1">
      <alignment horizontal="left"/>
    </xf>
    <xf numFmtId="0" fontId="32" fillId="8" borderId="19" xfId="0" applyFont="1" applyFill="1" applyBorder="1" applyAlignment="1" applyProtection="1">
      <alignment horizontal="left" indent="1"/>
    </xf>
    <xf numFmtId="0" fontId="32" fillId="0" borderId="19" xfId="0" applyFont="1" applyBorder="1" applyAlignment="1" applyProtection="1">
      <alignment horizontal="left"/>
    </xf>
    <xf numFmtId="0" fontId="4" fillId="0" borderId="0" xfId="0" applyFont="1" applyAlignment="1" applyProtection="1">
      <alignment horizontal="right"/>
    </xf>
    <xf numFmtId="0" fontId="56" fillId="0" borderId="0" xfId="0" applyFont="1" applyAlignment="1" applyProtection="1">
      <alignment vertical="center"/>
    </xf>
    <xf numFmtId="0" fontId="35" fillId="0" borderId="24" xfId="0" applyFont="1" applyBorder="1" applyAlignment="1" applyProtection="1">
      <alignment vertical="center"/>
    </xf>
    <xf numFmtId="0" fontId="56" fillId="0" borderId="0" xfId="0" applyFont="1" applyAlignment="1" applyProtection="1">
      <alignment horizontal="right" vertical="center"/>
    </xf>
    <xf numFmtId="0" fontId="53" fillId="0" borderId="0" xfId="0" applyFont="1" applyProtection="1"/>
    <xf numFmtId="0" fontId="53" fillId="0" borderId="0" xfId="0" applyFont="1" applyAlignment="1" applyProtection="1">
      <alignment horizontal="right"/>
    </xf>
    <xf numFmtId="166" fontId="32" fillId="0" borderId="0" xfId="0" applyNumberFormat="1" applyFont="1" applyAlignment="1" applyProtection="1">
      <alignment horizontal="right"/>
    </xf>
    <xf numFmtId="0" fontId="32" fillId="0" borderId="20" xfId="0" applyFont="1" applyBorder="1" applyAlignment="1" applyProtection="1">
      <alignment horizontal="right"/>
    </xf>
    <xf numFmtId="49" fontId="31" fillId="0" borderId="0" xfId="0" applyNumberFormat="1" applyFont="1" applyBorder="1" applyProtection="1"/>
    <xf numFmtId="166" fontId="35" fillId="0" borderId="21" xfId="0" applyNumberFormat="1" applyFont="1" applyBorder="1" applyAlignment="1" applyProtection="1">
      <alignment horizontal="right"/>
    </xf>
    <xf numFmtId="166" fontId="35" fillId="0" borderId="58" xfId="0" applyNumberFormat="1" applyFont="1" applyBorder="1" applyAlignment="1" applyProtection="1">
      <alignment horizontal="right"/>
    </xf>
    <xf numFmtId="49" fontId="32" fillId="0" borderId="31" xfId="0" applyNumberFormat="1" applyFont="1" applyBorder="1" applyAlignment="1" applyProtection="1">
      <alignment horizontal="left"/>
    </xf>
    <xf numFmtId="0" fontId="0" fillId="0" borderId="0" xfId="0" applyFont="1" applyAlignment="1" applyProtection="1">
      <alignment vertical="center"/>
    </xf>
    <xf numFmtId="166" fontId="35" fillId="0" borderId="59" xfId="0" applyNumberFormat="1" applyFont="1" applyBorder="1" applyAlignment="1" applyProtection="1">
      <alignment horizontal="right"/>
    </xf>
    <xf numFmtId="166" fontId="35" fillId="0" borderId="60" xfId="0" applyNumberFormat="1" applyFont="1" applyBorder="1" applyAlignment="1" applyProtection="1">
      <alignment horizontal="right"/>
    </xf>
    <xf numFmtId="166" fontId="35" fillId="0" borderId="61" xfId="0" applyNumberFormat="1" applyFont="1" applyBorder="1" applyAlignment="1" applyProtection="1">
      <alignment horizontal="right"/>
    </xf>
    <xf numFmtId="166" fontId="35" fillId="0" borderId="62" xfId="0" applyNumberFormat="1" applyFont="1" applyBorder="1" applyAlignment="1" applyProtection="1">
      <alignment horizontal="right"/>
    </xf>
    <xf numFmtId="166" fontId="35" fillId="0" borderId="63" xfId="0" applyNumberFormat="1" applyFont="1" applyBorder="1" applyAlignment="1" applyProtection="1">
      <alignment horizontal="right"/>
    </xf>
    <xf numFmtId="166" fontId="35" fillId="0" borderId="64" xfId="0" applyNumberFormat="1" applyFont="1" applyBorder="1" applyAlignment="1" applyProtection="1">
      <alignment horizontal="right"/>
    </xf>
    <xf numFmtId="0" fontId="0" fillId="0" borderId="0" xfId="0" applyFont="1" applyAlignment="1" applyProtection="1">
      <alignment horizontal="right" vertical="center"/>
    </xf>
    <xf numFmtId="0" fontId="0" fillId="3" borderId="0" xfId="0" applyFont="1" applyFill="1" applyProtection="1"/>
    <xf numFmtId="166" fontId="33" fillId="0" borderId="22" xfId="0" applyNumberFormat="1" applyFont="1" applyBorder="1" applyAlignment="1" applyProtection="1">
      <alignment horizontal="right"/>
    </xf>
    <xf numFmtId="49" fontId="58" fillId="0" borderId="0" xfId="0" applyNumberFormat="1" applyFont="1" applyBorder="1" applyProtection="1"/>
    <xf numFmtId="0" fontId="58" fillId="0" borderId="0" xfId="0" applyFont="1" applyBorder="1" applyProtection="1"/>
    <xf numFmtId="0" fontId="3" fillId="0" borderId="0" xfId="0" applyFont="1" applyAlignment="1" applyProtection="1">
      <alignment horizontal="left"/>
    </xf>
    <xf numFmtId="3" fontId="3" fillId="0" borderId="0" xfId="0" applyNumberFormat="1" applyFont="1" applyAlignment="1" applyProtection="1">
      <alignment horizontal="right"/>
    </xf>
    <xf numFmtId="0" fontId="59" fillId="0" borderId="0" xfId="0" applyFont="1" applyProtection="1"/>
    <xf numFmtId="0" fontId="43" fillId="0" borderId="26" xfId="0" applyFont="1" applyBorder="1" applyAlignment="1" applyProtection="1">
      <alignment horizontal="center"/>
    </xf>
    <xf numFmtId="0" fontId="43" fillId="0" borderId="29" xfId="0" applyFont="1" applyBorder="1" applyAlignment="1" applyProtection="1">
      <alignment horizontal="center"/>
    </xf>
    <xf numFmtId="0" fontId="43" fillId="0" borderId="0" xfId="0" applyFont="1" applyBorder="1" applyAlignment="1" applyProtection="1">
      <alignment horizontal="center"/>
    </xf>
    <xf numFmtId="0" fontId="43" fillId="0" borderId="28" xfId="0" applyFont="1" applyBorder="1" applyAlignment="1" applyProtection="1">
      <alignment horizontal="center"/>
    </xf>
    <xf numFmtId="0" fontId="24" fillId="0" borderId="21" xfId="0" applyFont="1" applyBorder="1" applyAlignment="1" applyProtection="1">
      <alignment vertical="center" wrapText="1"/>
    </xf>
    <xf numFmtId="0" fontId="43" fillId="0" borderId="51" xfId="0" applyFont="1" applyBorder="1" applyAlignment="1" applyProtection="1">
      <alignment horizontal="right"/>
    </xf>
    <xf numFmtId="0" fontId="24" fillId="0" borderId="21" xfId="0" applyFont="1" applyBorder="1" applyAlignment="1" applyProtection="1">
      <alignment horizontal="left"/>
    </xf>
    <xf numFmtId="0" fontId="60" fillId="0" borderId="22" xfId="0" applyFont="1" applyBorder="1" applyAlignment="1" applyProtection="1">
      <alignment horizontal="left"/>
    </xf>
    <xf numFmtId="0" fontId="43" fillId="0" borderId="51" xfId="0" applyFont="1" applyBorder="1" applyProtection="1"/>
    <xf numFmtId="166" fontId="32" fillId="0" borderId="18" xfId="0" applyNumberFormat="1" applyFont="1" applyBorder="1" applyProtection="1"/>
    <xf numFmtId="166" fontId="32" fillId="0" borderId="22" xfId="0" applyNumberFormat="1" applyFont="1" applyBorder="1" applyProtection="1"/>
    <xf numFmtId="166" fontId="32" fillId="0" borderId="51" xfId="0" applyNumberFormat="1" applyFont="1" applyBorder="1" applyProtection="1"/>
    <xf numFmtId="0" fontId="24" fillId="0" borderId="26" xfId="0" applyFont="1" applyBorder="1" applyAlignment="1" applyProtection="1"/>
    <xf numFmtId="0" fontId="0" fillId="0" borderId="28" xfId="0" applyFont="1" applyBorder="1" applyAlignment="1" applyProtection="1"/>
    <xf numFmtId="0" fontId="43" fillId="0" borderId="26" xfId="0" applyFont="1" applyBorder="1" applyAlignment="1" applyProtection="1">
      <alignment horizontal="left"/>
    </xf>
    <xf numFmtId="0" fontId="43" fillId="0" borderId="0" xfId="0" applyFont="1" applyBorder="1" applyAlignment="1" applyProtection="1">
      <alignment horizontal="left" indent="1"/>
    </xf>
    <xf numFmtId="0" fontId="43" fillId="0" borderId="0" xfId="0" applyFont="1" applyBorder="1" applyAlignment="1" applyProtection="1">
      <alignment horizontal="left"/>
    </xf>
    <xf numFmtId="166" fontId="32" fillId="0" borderId="29" xfId="0" applyNumberFormat="1" applyFont="1" applyBorder="1" applyProtection="1">
      <protection locked="0"/>
    </xf>
    <xf numFmtId="166" fontId="32" fillId="0" borderId="0" xfId="0" applyNumberFormat="1" applyFont="1" applyBorder="1" applyProtection="1">
      <protection locked="0"/>
    </xf>
    <xf numFmtId="166" fontId="32" fillId="0" borderId="28" xfId="0" applyNumberFormat="1" applyFont="1" applyBorder="1" applyProtection="1">
      <protection locked="0"/>
    </xf>
    <xf numFmtId="0" fontId="43" fillId="0" borderId="31" xfId="0" applyFont="1" applyBorder="1" applyAlignment="1" applyProtection="1"/>
    <xf numFmtId="0" fontId="0" fillId="0" borderId="32" xfId="0" applyFont="1" applyBorder="1" applyAlignment="1" applyProtection="1"/>
    <xf numFmtId="0" fontId="43" fillId="0" borderId="18" xfId="0" applyFont="1" applyBorder="1" applyAlignment="1" applyProtection="1">
      <alignment horizontal="left" wrapText="1"/>
    </xf>
    <xf numFmtId="166" fontId="43" fillId="9" borderId="67" xfId="0" applyNumberFormat="1" applyFont="1" applyFill="1" applyBorder="1" applyAlignment="1" applyProtection="1">
      <alignment horizontal="right"/>
    </xf>
    <xf numFmtId="166" fontId="43" fillId="0" borderId="7" xfId="0" applyNumberFormat="1" applyFont="1" applyBorder="1" applyAlignment="1" applyProtection="1">
      <alignment horizontal="right"/>
    </xf>
    <xf numFmtId="166" fontId="43" fillId="0" borderId="52" xfId="0" applyNumberFormat="1" applyFont="1" applyBorder="1" applyAlignment="1" applyProtection="1">
      <alignment horizontal="right"/>
    </xf>
    <xf numFmtId="166" fontId="43" fillId="0" borderId="53" xfId="0" applyNumberFormat="1" applyFont="1" applyBorder="1" applyAlignment="1" applyProtection="1">
      <alignment horizontal="right"/>
    </xf>
    <xf numFmtId="0" fontId="43" fillId="0" borderId="43" xfId="0" applyFont="1" applyBorder="1" applyAlignment="1" applyProtection="1">
      <alignment horizontal="left" wrapText="1"/>
    </xf>
    <xf numFmtId="166" fontId="43" fillId="0" borderId="68" xfId="0" applyNumberFormat="1" applyFont="1" applyBorder="1" applyAlignment="1" applyProtection="1">
      <alignment horizontal="right"/>
    </xf>
    <xf numFmtId="166" fontId="43" fillId="9" borderId="12" xfId="0" applyNumberFormat="1" applyFont="1" applyFill="1" applyBorder="1" applyAlignment="1" applyProtection="1">
      <alignment horizontal="right"/>
    </xf>
    <xf numFmtId="166" fontId="43" fillId="0" borderId="12" xfId="0" applyNumberFormat="1" applyFont="1" applyBorder="1" applyAlignment="1" applyProtection="1">
      <alignment horizontal="right"/>
    </xf>
    <xf numFmtId="166" fontId="43" fillId="0" borderId="44" xfId="0" applyNumberFormat="1" applyFont="1" applyBorder="1" applyAlignment="1" applyProtection="1">
      <alignment horizontal="right"/>
    </xf>
    <xf numFmtId="166" fontId="43" fillId="0" borderId="43" xfId="0" applyNumberFormat="1" applyFont="1" applyBorder="1" applyAlignment="1" applyProtection="1">
      <alignment horizontal="right"/>
    </xf>
    <xf numFmtId="0" fontId="43" fillId="0" borderId="29" xfId="0" applyFont="1" applyBorder="1" applyAlignment="1" applyProtection="1">
      <alignment horizontal="left" wrapText="1"/>
    </xf>
    <xf numFmtId="166" fontId="43" fillId="0" borderId="69" xfId="0" applyNumberFormat="1" applyFont="1" applyBorder="1" applyAlignment="1" applyProtection="1">
      <alignment horizontal="right"/>
    </xf>
    <xf numFmtId="166" fontId="43" fillId="0" borderId="70" xfId="0" applyNumberFormat="1" applyFont="1" applyBorder="1" applyAlignment="1" applyProtection="1">
      <alignment horizontal="right"/>
    </xf>
    <xf numFmtId="166" fontId="43" fillId="9" borderId="70" xfId="0" applyNumberFormat="1" applyFont="1" applyFill="1" applyBorder="1" applyAlignment="1" applyProtection="1">
      <alignment horizontal="right"/>
    </xf>
    <xf numFmtId="166" fontId="43" fillId="0" borderId="57" xfId="0" applyNumberFormat="1" applyFont="1" applyBorder="1" applyAlignment="1" applyProtection="1">
      <alignment horizontal="right"/>
    </xf>
    <xf numFmtId="0" fontId="24" fillId="0" borderId="26" xfId="0" applyFont="1" applyBorder="1" applyAlignment="1" applyProtection="1">
      <alignment horizontal="left"/>
    </xf>
    <xf numFmtId="0" fontId="60" fillId="0" borderId="0" xfId="0" applyFont="1" applyBorder="1" applyAlignment="1" applyProtection="1">
      <alignment horizontal="left"/>
    </xf>
    <xf numFmtId="0" fontId="43" fillId="0" borderId="28" xfId="0" applyFont="1" applyBorder="1" applyProtection="1"/>
    <xf numFmtId="166" fontId="32" fillId="0" borderId="29" xfId="0" applyNumberFormat="1" applyFont="1" applyBorder="1" applyProtection="1"/>
    <xf numFmtId="166" fontId="32" fillId="0" borderId="0" xfId="0" applyNumberFormat="1" applyFont="1" applyBorder="1" applyProtection="1"/>
    <xf numFmtId="166" fontId="32" fillId="0" borderId="28" xfId="0" applyNumberFormat="1" applyFont="1" applyBorder="1" applyProtection="1"/>
    <xf numFmtId="0" fontId="43" fillId="0" borderId="49" xfId="0" applyFont="1" applyBorder="1" applyAlignment="1" applyProtection="1">
      <alignment horizontal="left" wrapText="1"/>
    </xf>
    <xf numFmtId="166" fontId="43" fillId="9" borderId="57" xfId="0" applyNumberFormat="1" applyFont="1" applyFill="1" applyBorder="1" applyAlignment="1" applyProtection="1">
      <alignment horizontal="right"/>
    </xf>
    <xf numFmtId="0" fontId="24" fillId="0" borderId="27" xfId="0" applyFont="1" applyBorder="1" applyAlignment="1" applyProtection="1">
      <alignment horizontal="left" wrapText="1"/>
    </xf>
    <xf numFmtId="166" fontId="43" fillId="0" borderId="65" xfId="0" applyNumberFormat="1" applyFont="1" applyBorder="1" applyAlignment="1" applyProtection="1">
      <alignment horizontal="right"/>
    </xf>
    <xf numFmtId="166" fontId="43" fillId="0" borderId="66" xfId="0" applyNumberFormat="1" applyFont="1" applyBorder="1" applyAlignment="1" applyProtection="1">
      <alignment horizontal="right"/>
    </xf>
    <xf numFmtId="166" fontId="43" fillId="0" borderId="27" xfId="0" applyNumberFormat="1" applyFont="1" applyBorder="1" applyProtection="1"/>
    <xf numFmtId="0" fontId="43" fillId="0" borderId="0" xfId="0" applyFont="1" applyProtection="1"/>
    <xf numFmtId="166" fontId="43" fillId="0" borderId="0" xfId="0" applyNumberFormat="1" applyFont="1" applyProtection="1"/>
    <xf numFmtId="0" fontId="43" fillId="0" borderId="19" xfId="0" applyFont="1" applyBorder="1" applyAlignment="1" applyProtection="1">
      <alignment horizontal="left" indent="1"/>
    </xf>
    <xf numFmtId="0" fontId="43" fillId="0" borderId="19" xfId="0" applyFont="1" applyBorder="1" applyAlignment="1" applyProtection="1">
      <alignment horizontal="left"/>
    </xf>
    <xf numFmtId="166" fontId="32" fillId="0" borderId="20" xfId="0" applyNumberFormat="1" applyFont="1" applyBorder="1" applyProtection="1">
      <protection locked="0"/>
    </xf>
    <xf numFmtId="166" fontId="32" fillId="0" borderId="19" xfId="0" applyNumberFormat="1" applyFont="1" applyBorder="1" applyProtection="1">
      <protection locked="0"/>
    </xf>
    <xf numFmtId="166" fontId="32" fillId="0" borderId="32" xfId="0" applyNumberFormat="1" applyFont="1" applyBorder="1" applyProtection="1">
      <protection locked="0"/>
    </xf>
    <xf numFmtId="0" fontId="0" fillId="0" borderId="26" xfId="0" applyFont="1" applyBorder="1" applyProtection="1"/>
    <xf numFmtId="0" fontId="24" fillId="0" borderId="0" xfId="0" applyFont="1" applyProtection="1"/>
    <xf numFmtId="0" fontId="43" fillId="0" borderId="31" xfId="0" applyFont="1" applyBorder="1" applyAlignment="1" applyProtection="1">
      <alignment horizontal="left"/>
    </xf>
    <xf numFmtId="166" fontId="32" fillId="0" borderId="20" xfId="0" applyNumberFormat="1" applyFont="1" applyBorder="1" applyProtection="1"/>
    <xf numFmtId="166" fontId="32" fillId="0" borderId="19" xfId="0" applyNumberFormat="1" applyFont="1" applyBorder="1" applyProtection="1"/>
    <xf numFmtId="166" fontId="32" fillId="0" borderId="32" xfId="0" applyNumberFormat="1" applyFont="1" applyBorder="1" applyProtection="1"/>
    <xf numFmtId="0" fontId="24" fillId="0" borderId="22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horizontal="left" wrapText="1"/>
    </xf>
    <xf numFmtId="166" fontId="43" fillId="0" borderId="0" xfId="0" applyNumberFormat="1" applyFont="1" applyBorder="1" applyProtection="1"/>
    <xf numFmtId="0" fontId="24" fillId="0" borderId="0" xfId="0" applyFont="1" applyBorder="1" applyAlignment="1" applyProtection="1">
      <alignment vertical="center" wrapText="1"/>
    </xf>
    <xf numFmtId="0" fontId="61" fillId="0" borderId="0" xfId="0" applyFont="1" applyProtection="1"/>
    <xf numFmtId="0" fontId="3" fillId="0" borderId="0" xfId="0" applyFont="1" applyAlignment="1" applyProtection="1"/>
    <xf numFmtId="0" fontId="31" fillId="0" borderId="0" xfId="0" applyFont="1" applyAlignment="1" applyProtection="1"/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/>
    <xf numFmtId="0" fontId="32" fillId="0" borderId="0" xfId="0" applyFont="1" applyAlignment="1" applyProtection="1"/>
    <xf numFmtId="0" fontId="34" fillId="0" borderId="19" xfId="0" applyFont="1" applyBorder="1" applyAlignment="1" applyProtection="1">
      <alignment horizontal="right"/>
    </xf>
    <xf numFmtId="0" fontId="4" fillId="0" borderId="21" xfId="0" applyFont="1" applyBorder="1" applyAlignment="1" applyProtection="1">
      <alignment horizontal="left"/>
    </xf>
    <xf numFmtId="0" fontId="4" fillId="0" borderId="22" xfId="0" applyFont="1" applyBorder="1" applyProtection="1"/>
    <xf numFmtId="0" fontId="32" fillId="0" borderId="22" xfId="0" applyFont="1" applyBorder="1" applyProtection="1"/>
    <xf numFmtId="0" fontId="24" fillId="0" borderId="27" xfId="0" applyFont="1" applyBorder="1" applyAlignment="1" applyProtection="1">
      <alignment horizontal="center"/>
    </xf>
    <xf numFmtId="0" fontId="61" fillId="0" borderId="18" xfId="0" applyFont="1" applyBorder="1" applyProtection="1"/>
    <xf numFmtId="0" fontId="32" fillId="0" borderId="31" xfId="0" applyFont="1" applyBorder="1" applyAlignment="1" applyProtection="1">
      <alignment horizontal="left"/>
    </xf>
    <xf numFmtId="0" fontId="43" fillId="0" borderId="20" xfId="0" applyFont="1" applyBorder="1" applyAlignment="1" applyProtection="1">
      <alignment horizontal="center"/>
    </xf>
    <xf numFmtId="0" fontId="61" fillId="0" borderId="20" xfId="0" applyFont="1" applyBorder="1" applyProtection="1"/>
    <xf numFmtId="0" fontId="24" fillId="0" borderId="38" xfId="0" applyFont="1" applyBorder="1" applyProtection="1"/>
    <xf numFmtId="0" fontId="24" fillId="0" borderId="39" xfId="0" applyFont="1" applyBorder="1" applyProtection="1"/>
    <xf numFmtId="0" fontId="43" fillId="0" borderId="39" xfId="0" applyFont="1" applyBorder="1" applyProtection="1"/>
    <xf numFmtId="166" fontId="33" fillId="0" borderId="40" xfId="0" applyNumberFormat="1" applyFont="1" applyBorder="1" applyProtection="1"/>
    <xf numFmtId="166" fontId="33" fillId="0" borderId="53" xfId="0" applyNumberFormat="1" applyFont="1" applyBorder="1" applyProtection="1"/>
    <xf numFmtId="0" fontId="24" fillId="0" borderId="0" xfId="0" applyFont="1" applyBorder="1" applyAlignment="1" applyProtection="1">
      <alignment horizontal="left"/>
    </xf>
    <xf numFmtId="0" fontId="43" fillId="0" borderId="0" xfId="0" applyFont="1" applyBorder="1" applyProtection="1"/>
    <xf numFmtId="166" fontId="33" fillId="0" borderId="29" xfId="0" applyNumberFormat="1" applyFont="1" applyBorder="1" applyProtection="1">
      <protection locked="0"/>
    </xf>
    <xf numFmtId="0" fontId="43" fillId="0" borderId="38" xfId="0" applyFont="1" applyBorder="1" applyAlignment="1" applyProtection="1">
      <alignment horizontal="left"/>
    </xf>
    <xf numFmtId="0" fontId="62" fillId="0" borderId="39" xfId="0" applyFont="1" applyBorder="1" applyAlignment="1" applyProtection="1">
      <alignment horizontal="left"/>
    </xf>
    <xf numFmtId="166" fontId="32" fillId="0" borderId="40" xfId="0" applyNumberFormat="1" applyFont="1" applyBorder="1" applyProtection="1">
      <protection locked="0"/>
    </xf>
    <xf numFmtId="0" fontId="62" fillId="0" borderId="19" xfId="0" applyFont="1" applyBorder="1" applyAlignment="1" applyProtection="1">
      <alignment horizontal="left"/>
    </xf>
    <xf numFmtId="0" fontId="43" fillId="0" borderId="19" xfId="0" applyFont="1" applyBorder="1" applyProtection="1"/>
    <xf numFmtId="166" fontId="33" fillId="0" borderId="40" xfId="0" applyNumberFormat="1" applyFont="1" applyBorder="1" applyProtection="1">
      <protection locked="0"/>
    </xf>
    <xf numFmtId="166" fontId="33" fillId="0" borderId="53" xfId="0" applyNumberFormat="1" applyFont="1" applyBorder="1" applyProtection="1">
      <protection locked="0"/>
    </xf>
    <xf numFmtId="0" fontId="63" fillId="0" borderId="24" xfId="0" applyFont="1" applyBorder="1" applyProtection="1"/>
    <xf numFmtId="0" fontId="53" fillId="0" borderId="24" xfId="0" applyFont="1" applyBorder="1" applyProtection="1"/>
    <xf numFmtId="0" fontId="53" fillId="0" borderId="25" xfId="0" applyFont="1" applyBorder="1" applyProtection="1"/>
    <xf numFmtId="0" fontId="64" fillId="0" borderId="0" xfId="0" applyFont="1" applyBorder="1" applyProtection="1"/>
    <xf numFmtId="0" fontId="53" fillId="0" borderId="0" xfId="0" applyFont="1" applyBorder="1" applyProtection="1"/>
    <xf numFmtId="166" fontId="65" fillId="0" borderId="29" xfId="0" applyNumberFormat="1" applyFont="1" applyBorder="1" applyProtection="1"/>
    <xf numFmtId="0" fontId="53" fillId="0" borderId="39" xfId="0" applyFont="1" applyBorder="1" applyProtection="1"/>
    <xf numFmtId="166" fontId="65" fillId="0" borderId="40" xfId="0" applyNumberFormat="1" applyFont="1" applyBorder="1" applyProtection="1"/>
    <xf numFmtId="0" fontId="53" fillId="0" borderId="28" xfId="0" applyFont="1" applyBorder="1" applyProtection="1"/>
    <xf numFmtId="0" fontId="64" fillId="0" borderId="0" xfId="0" applyFont="1" applyProtection="1"/>
    <xf numFmtId="0" fontId="53" fillId="0" borderId="19" xfId="0" applyFont="1" applyBorder="1" applyProtection="1"/>
    <xf numFmtId="0" fontId="0" fillId="0" borderId="32" xfId="0" applyFont="1" applyBorder="1" applyProtection="1"/>
    <xf numFmtId="166" fontId="65" fillId="0" borderId="20" xfId="0" applyNumberFormat="1" applyFont="1" applyBorder="1" applyProtection="1"/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 indent="4"/>
    </xf>
    <xf numFmtId="166" fontId="0" fillId="0" borderId="0" xfId="0" applyNumberFormat="1" applyFont="1"/>
    <xf numFmtId="0" fontId="61" fillId="0" borderId="0" xfId="0" applyFont="1" applyProtection="1">
      <protection locked="0"/>
    </xf>
    <xf numFmtId="0" fontId="68" fillId="0" borderId="0" xfId="0" applyFont="1" applyAlignment="1" applyProtection="1">
      <alignment horizontal="left"/>
    </xf>
    <xf numFmtId="0" fontId="68" fillId="0" borderId="0" xfId="0" applyFont="1" applyAlignment="1" applyProtection="1"/>
    <xf numFmtId="0" fontId="69" fillId="0" borderId="0" xfId="0" applyFont="1" applyAlignment="1" applyProtection="1"/>
    <xf numFmtId="0" fontId="68" fillId="0" borderId="0" xfId="0" applyFont="1" applyAlignment="1" applyProtection="1">
      <alignment horizontal="right"/>
    </xf>
    <xf numFmtId="0" fontId="70" fillId="0" borderId="19" xfId="0" applyFont="1" applyBorder="1" applyProtection="1">
      <protection locked="0"/>
    </xf>
    <xf numFmtId="0" fontId="5" fillId="0" borderId="0" xfId="0" applyFont="1" applyBorder="1" applyAlignment="1" applyProtection="1"/>
    <xf numFmtId="0" fontId="61" fillId="0" borderId="0" xfId="0" applyFont="1" applyBorder="1" applyAlignment="1" applyProtection="1"/>
    <xf numFmtId="0" fontId="69" fillId="0" borderId="19" xfId="0" applyFont="1" applyBorder="1" applyAlignment="1"/>
    <xf numFmtId="0" fontId="61" fillId="0" borderId="22" xfId="0" applyFont="1" applyBorder="1" applyAlignment="1" applyProtection="1">
      <alignment horizontal="left"/>
    </xf>
    <xf numFmtId="0" fontId="61" fillId="0" borderId="22" xfId="0" applyFont="1" applyBorder="1" applyProtection="1"/>
    <xf numFmtId="0" fontId="69" fillId="0" borderId="23" xfId="0" applyFont="1" applyBorder="1" applyAlignment="1" applyProtection="1"/>
    <xf numFmtId="0" fontId="69" fillId="0" borderId="24" xfId="0" applyFont="1" applyBorder="1" applyAlignment="1" applyProtection="1"/>
    <xf numFmtId="0" fontId="69" fillId="0" borderId="24" xfId="0" applyFont="1" applyBorder="1" applyAlignment="1" applyProtection="1">
      <alignment horizontal="left"/>
    </xf>
    <xf numFmtId="0" fontId="69" fillId="0" borderId="25" xfId="0" applyFont="1" applyBorder="1" applyAlignment="1" applyProtection="1"/>
    <xf numFmtId="0" fontId="61" fillId="0" borderId="0" xfId="0" applyFont="1" applyBorder="1" applyProtection="1"/>
    <xf numFmtId="0" fontId="61" fillId="0" borderId="0" xfId="0" applyFont="1" applyBorder="1" applyAlignment="1" applyProtection="1">
      <alignment horizontal="center" wrapText="1"/>
    </xf>
    <xf numFmtId="0" fontId="61" fillId="0" borderId="26" xfId="0" applyFont="1" applyBorder="1" applyAlignment="1" applyProtection="1">
      <alignment horizontal="center" wrapText="1"/>
    </xf>
    <xf numFmtId="0" fontId="61" fillId="0" borderId="29" xfId="0" applyFont="1" applyBorder="1" applyAlignment="1" applyProtection="1">
      <alignment horizontal="center" wrapText="1"/>
    </xf>
    <xf numFmtId="0" fontId="61" fillId="0" borderId="26" xfId="0" applyFont="1" applyBorder="1" applyAlignment="1" applyProtection="1">
      <alignment horizontal="center" wrapText="1"/>
      <protection locked="0"/>
    </xf>
    <xf numFmtId="0" fontId="61" fillId="0" borderId="30" xfId="0" applyFont="1" applyBorder="1" applyAlignment="1" applyProtection="1">
      <alignment horizontal="center" wrapText="1"/>
      <protection locked="0"/>
    </xf>
    <xf numFmtId="0" fontId="61" fillId="0" borderId="19" xfId="0" applyFont="1" applyBorder="1" applyAlignment="1" applyProtection="1">
      <alignment horizontal="left"/>
    </xf>
    <xf numFmtId="0" fontId="61" fillId="0" borderId="19" xfId="0" applyFont="1" applyBorder="1" applyProtection="1"/>
    <xf numFmtId="0" fontId="61" fillId="0" borderId="31" xfId="0" applyFont="1" applyBorder="1" applyAlignment="1" applyProtection="1">
      <alignment horizontal="center"/>
    </xf>
    <xf numFmtId="0" fontId="61" fillId="0" borderId="20" xfId="0" applyFont="1" applyBorder="1" applyAlignment="1" applyProtection="1">
      <alignment horizontal="center"/>
    </xf>
    <xf numFmtId="0" fontId="61" fillId="0" borderId="19" xfId="0" applyFont="1" applyBorder="1" applyAlignment="1" applyProtection="1">
      <alignment horizontal="center"/>
    </xf>
    <xf numFmtId="0" fontId="61" fillId="0" borderId="32" xfId="0" applyFont="1" applyBorder="1" applyAlignment="1" applyProtection="1">
      <alignment horizontal="center"/>
    </xf>
    <xf numFmtId="0" fontId="61" fillId="0" borderId="26" xfId="0" applyFont="1" applyBorder="1" applyAlignment="1" applyProtection="1">
      <alignment horizontal="center"/>
      <protection locked="0"/>
    </xf>
    <xf numFmtId="0" fontId="61" fillId="0" borderId="30" xfId="0" applyFont="1" applyBorder="1" applyAlignment="1" applyProtection="1">
      <alignment horizontal="center"/>
      <protection locked="0"/>
    </xf>
    <xf numFmtId="0" fontId="69" fillId="0" borderId="0" xfId="0" applyFont="1" applyProtection="1">
      <protection locked="0"/>
    </xf>
    <xf numFmtId="166" fontId="74" fillId="0" borderId="29" xfId="0" applyNumberFormat="1" applyFont="1" applyBorder="1" applyProtection="1">
      <protection locked="0"/>
    </xf>
    <xf numFmtId="166" fontId="74" fillId="0" borderId="18" xfId="0" applyNumberFormat="1" applyFont="1" applyBorder="1" applyProtection="1">
      <protection locked="0"/>
    </xf>
    <xf numFmtId="166" fontId="74" fillId="0" borderId="21" xfId="0" applyNumberFormat="1" applyFont="1" applyBorder="1" applyProtection="1">
      <protection locked="0"/>
    </xf>
    <xf numFmtId="166" fontId="74" fillId="0" borderId="58" xfId="0" applyNumberFormat="1" applyFont="1" applyBorder="1" applyProtection="1">
      <protection locked="0"/>
    </xf>
    <xf numFmtId="0" fontId="53" fillId="0" borderId="0" xfId="0" applyFont="1" applyProtection="1">
      <protection locked="0"/>
    </xf>
    <xf numFmtId="166" fontId="61" fillId="0" borderId="29" xfId="0" applyNumberFormat="1" applyFont="1" applyBorder="1" applyProtection="1">
      <protection locked="0"/>
    </xf>
    <xf numFmtId="166" fontId="61" fillId="0" borderId="71" xfId="0" applyNumberFormat="1" applyFont="1" applyBorder="1" applyProtection="1">
      <protection locked="0"/>
    </xf>
    <xf numFmtId="166" fontId="61" fillId="0" borderId="30" xfId="0" applyNumberFormat="1" applyFont="1" applyBorder="1" applyProtection="1">
      <protection locked="0"/>
    </xf>
    <xf numFmtId="0" fontId="61" fillId="0" borderId="0" xfId="0" applyFont="1" applyBorder="1" applyProtection="1">
      <protection locked="0"/>
    </xf>
    <xf numFmtId="0" fontId="53" fillId="0" borderId="0" xfId="0" applyFont="1" applyBorder="1" applyProtection="1">
      <protection locked="0"/>
    </xf>
    <xf numFmtId="0" fontId="61" fillId="0" borderId="28" xfId="0" applyFont="1" applyBorder="1" applyProtection="1">
      <protection locked="0"/>
    </xf>
    <xf numFmtId="0" fontId="61" fillId="0" borderId="39" xfId="0" applyFont="1" applyBorder="1" applyProtection="1">
      <protection locked="0"/>
    </xf>
    <xf numFmtId="0" fontId="53" fillId="0" borderId="39" xfId="0" applyFont="1" applyBorder="1" applyProtection="1">
      <protection locked="0"/>
    </xf>
    <xf numFmtId="166" fontId="61" fillId="0" borderId="40" xfId="0" applyNumberFormat="1" applyFont="1" applyBorder="1" applyProtection="1">
      <protection locked="0"/>
    </xf>
    <xf numFmtId="166" fontId="61" fillId="6" borderId="72" xfId="0" applyNumberFormat="1" applyFont="1" applyFill="1" applyBorder="1" applyProtection="1">
      <protection locked="0"/>
    </xf>
    <xf numFmtId="166" fontId="61" fillId="6" borderId="41" xfId="0" applyNumberFormat="1" applyFont="1" applyFill="1" applyBorder="1" applyProtection="1">
      <protection locked="0"/>
    </xf>
    <xf numFmtId="166" fontId="61" fillId="0" borderId="37" xfId="0" applyNumberFormat="1" applyFont="1" applyBorder="1" applyProtection="1">
      <protection locked="0"/>
    </xf>
    <xf numFmtId="166" fontId="61" fillId="0" borderId="26" xfId="0" applyNumberFormat="1" applyFont="1" applyBorder="1" applyProtection="1">
      <protection locked="0"/>
    </xf>
    <xf numFmtId="166" fontId="61" fillId="0" borderId="72" xfId="0" applyNumberFormat="1" applyFont="1" applyBorder="1" applyProtection="1">
      <protection locked="0"/>
    </xf>
    <xf numFmtId="166" fontId="61" fillId="0" borderId="41" xfId="0" applyNumberFormat="1" applyFont="1" applyBorder="1" applyProtection="1">
      <protection locked="0"/>
    </xf>
    <xf numFmtId="166" fontId="61" fillId="6" borderId="71" xfId="0" applyNumberFormat="1" applyFont="1" applyFill="1" applyBorder="1" applyProtection="1">
      <protection locked="0"/>
    </xf>
    <xf numFmtId="166" fontId="61" fillId="6" borderId="30" xfId="0" applyNumberFormat="1" applyFont="1" applyFill="1" applyBorder="1" applyProtection="1">
      <protection locked="0"/>
    </xf>
    <xf numFmtId="0" fontId="61" fillId="0" borderId="19" xfId="0" applyFont="1" applyBorder="1" applyProtection="1">
      <protection locked="0"/>
    </xf>
    <xf numFmtId="166" fontId="61" fillId="0" borderId="20" xfId="0" applyNumberFormat="1" applyFont="1" applyBorder="1" applyProtection="1">
      <protection locked="0"/>
    </xf>
    <xf numFmtId="166" fontId="61" fillId="0" borderId="73" xfId="0" applyNumberFormat="1" applyFont="1" applyBorder="1" applyProtection="1">
      <protection locked="0"/>
    </xf>
    <xf numFmtId="166" fontId="61" fillId="0" borderId="33" xfId="0" applyNumberFormat="1" applyFont="1" applyBorder="1" applyProtection="1">
      <protection locked="0"/>
    </xf>
    <xf numFmtId="0" fontId="74" fillId="0" borderId="0" xfId="0" applyFont="1" applyProtection="1">
      <protection locked="0"/>
    </xf>
    <xf numFmtId="0" fontId="78" fillId="0" borderId="19" xfId="0" applyFont="1" applyBorder="1" applyProtection="1">
      <protection locked="0"/>
    </xf>
    <xf numFmtId="0" fontId="0" fillId="0" borderId="0" xfId="0" applyFont="1"/>
    <xf numFmtId="49" fontId="3" fillId="0" borderId="0" xfId="0" applyNumberFormat="1" applyFont="1" applyFill="1" applyAlignment="1" applyProtection="1">
      <alignment horizontal="left"/>
    </xf>
    <xf numFmtId="0" fontId="3" fillId="0" borderId="0" xfId="0" applyFont="1" applyFill="1" applyAlignment="1" applyProtection="1"/>
    <xf numFmtId="0" fontId="31" fillId="0" borderId="0" xfId="0" applyFont="1" applyFill="1" applyAlignment="1" applyProtection="1"/>
    <xf numFmtId="0" fontId="32" fillId="0" borderId="0" xfId="0" applyFont="1" applyFill="1" applyProtection="1"/>
    <xf numFmtId="0" fontId="3" fillId="0" borderId="0" xfId="0" applyFont="1" applyFill="1" applyAlignment="1" applyProtection="1">
      <alignment horizontal="right"/>
    </xf>
    <xf numFmtId="49" fontId="3" fillId="0" borderId="0" xfId="0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32" fillId="0" borderId="0" xfId="0" applyFont="1" applyFill="1" applyBorder="1" applyAlignment="1" applyProtection="1"/>
    <xf numFmtId="49" fontId="4" fillId="0" borderId="21" xfId="0" applyNumberFormat="1" applyFont="1" applyFill="1" applyBorder="1" applyAlignment="1" applyProtection="1">
      <alignment horizontal="left"/>
    </xf>
    <xf numFmtId="0" fontId="4" fillId="0" borderId="22" xfId="0" applyFont="1" applyFill="1" applyBorder="1" applyProtection="1"/>
    <xf numFmtId="0" fontId="32" fillId="0" borderId="22" xfId="0" applyFont="1" applyFill="1" applyBorder="1" applyProtection="1"/>
    <xf numFmtId="0" fontId="31" fillId="0" borderId="23" xfId="0" applyFont="1" applyFill="1" applyBorder="1" applyAlignment="1" applyProtection="1"/>
    <xf numFmtId="0" fontId="31" fillId="0" borderId="24" xfId="0" applyFont="1" applyFill="1" applyBorder="1" applyAlignment="1" applyProtection="1"/>
    <xf numFmtId="0" fontId="31" fillId="0" borderId="24" xfId="0" applyFont="1" applyFill="1" applyBorder="1" applyAlignment="1" applyProtection="1">
      <alignment horizontal="left"/>
    </xf>
    <xf numFmtId="0" fontId="31" fillId="0" borderId="25" xfId="0" applyFont="1" applyFill="1" applyBorder="1" applyAlignment="1" applyProtection="1"/>
    <xf numFmtId="0" fontId="32" fillId="0" borderId="0" xfId="0" applyFont="1" applyFill="1" applyBorder="1" applyProtection="1"/>
    <xf numFmtId="0" fontId="32" fillId="0" borderId="26" xfId="0" applyFont="1" applyFill="1" applyBorder="1" applyAlignment="1" applyProtection="1">
      <alignment horizontal="center" vertical="center" wrapText="1"/>
    </xf>
    <xf numFmtId="0" fontId="32" fillId="0" borderId="29" xfId="0" applyFont="1" applyFill="1" applyBorder="1" applyAlignment="1" applyProtection="1">
      <alignment horizontal="center" vertical="center" wrapText="1"/>
    </xf>
    <xf numFmtId="0" fontId="32" fillId="0" borderId="0" xfId="0" applyFont="1" applyFill="1" applyBorder="1" applyAlignment="1" applyProtection="1">
      <alignment horizontal="center" vertical="center" wrapText="1"/>
    </xf>
    <xf numFmtId="49" fontId="32" fillId="0" borderId="31" xfId="0" applyNumberFormat="1" applyFont="1" applyFill="1" applyBorder="1" applyAlignment="1" applyProtection="1">
      <alignment horizontal="left"/>
    </xf>
    <xf numFmtId="0" fontId="32" fillId="0" borderId="19" xfId="0" applyFont="1" applyFill="1" applyBorder="1" applyProtection="1"/>
    <xf numFmtId="0" fontId="32" fillId="0" borderId="31" xfId="0" applyFont="1" applyFill="1" applyBorder="1" applyAlignment="1" applyProtection="1">
      <alignment horizontal="center"/>
    </xf>
    <xf numFmtId="0" fontId="32" fillId="0" borderId="20" xfId="0" applyFont="1" applyFill="1" applyBorder="1" applyAlignment="1" applyProtection="1">
      <alignment horizontal="center"/>
    </xf>
    <xf numFmtId="0" fontId="32" fillId="0" borderId="19" xfId="0" applyFont="1" applyFill="1" applyBorder="1" applyAlignment="1" applyProtection="1">
      <alignment horizontal="center"/>
    </xf>
    <xf numFmtId="0" fontId="32" fillId="0" borderId="32" xfId="0" applyFont="1" applyFill="1" applyBorder="1" applyAlignment="1" applyProtection="1">
      <alignment horizontal="center"/>
    </xf>
    <xf numFmtId="49" fontId="23" fillId="0" borderId="26" xfId="0" applyNumberFormat="1" applyFont="1" applyFill="1" applyBorder="1" applyAlignment="1" applyProtection="1">
      <alignment horizontal="left"/>
    </xf>
    <xf numFmtId="0" fontId="31" fillId="0" borderId="0" xfId="0" applyFont="1" applyFill="1" applyBorder="1" applyAlignment="1" applyProtection="1">
      <alignment horizontal="left" vertical="center"/>
    </xf>
    <xf numFmtId="166" fontId="32" fillId="0" borderId="34" xfId="0" applyNumberFormat="1" applyFont="1" applyFill="1" applyBorder="1" applyAlignment="1" applyProtection="1">
      <alignment horizontal="right"/>
    </xf>
    <xf numFmtId="166" fontId="32" fillId="0" borderId="35" xfId="0" applyNumberFormat="1" applyFont="1" applyFill="1" applyBorder="1" applyAlignment="1" applyProtection="1">
      <alignment horizontal="right"/>
    </xf>
    <xf numFmtId="166" fontId="32" fillId="0" borderId="36" xfId="0" applyNumberFormat="1" applyFont="1" applyFill="1" applyBorder="1" applyAlignment="1" applyProtection="1">
      <alignment horizontal="right"/>
    </xf>
    <xf numFmtId="49" fontId="31" fillId="0" borderId="26" xfId="0" applyNumberFormat="1" applyFont="1" applyFill="1" applyBorder="1" applyAlignment="1" applyProtection="1">
      <alignment horizontal="left"/>
    </xf>
    <xf numFmtId="0" fontId="31" fillId="0" borderId="0" xfId="0" applyFont="1" applyFill="1" applyBorder="1" applyProtection="1"/>
    <xf numFmtId="166" fontId="33" fillId="0" borderId="37" xfId="0" applyNumberFormat="1" applyFont="1" applyFill="1" applyBorder="1" applyAlignment="1" applyProtection="1">
      <alignment horizontal="right"/>
    </xf>
    <xf numFmtId="49" fontId="32" fillId="0" borderId="26" xfId="0" applyNumberFormat="1" applyFont="1" applyFill="1" applyBorder="1" applyAlignment="1" applyProtection="1">
      <alignment horizontal="left"/>
    </xf>
    <xf numFmtId="0" fontId="32" fillId="0" borderId="0" xfId="0" applyFont="1" applyFill="1" applyBorder="1" applyAlignment="1" applyProtection="1">
      <alignment horizontal="left" indent="1"/>
    </xf>
    <xf numFmtId="166" fontId="32" fillId="0" borderId="29" xfId="0" applyNumberFormat="1" applyFont="1" applyFill="1" applyBorder="1" applyAlignment="1" applyProtection="1">
      <alignment horizontal="right"/>
    </xf>
    <xf numFmtId="166" fontId="33" fillId="0" borderId="29" xfId="0" applyNumberFormat="1" applyFont="1" applyFill="1" applyBorder="1" applyAlignment="1" applyProtection="1">
      <alignment horizontal="right"/>
    </xf>
    <xf numFmtId="49" fontId="32" fillId="0" borderId="38" xfId="0" applyNumberFormat="1" applyFont="1" applyFill="1" applyBorder="1" applyAlignment="1" applyProtection="1">
      <alignment horizontal="left"/>
    </xf>
    <xf numFmtId="0" fontId="32" fillId="0" borderId="39" xfId="0" applyFont="1" applyFill="1" applyBorder="1" applyAlignment="1" applyProtection="1">
      <alignment horizontal="left" indent="1"/>
    </xf>
    <xf numFmtId="0" fontId="32" fillId="0" borderId="39" xfId="0" applyFont="1" applyFill="1" applyBorder="1" applyProtection="1"/>
    <xf numFmtId="166" fontId="32" fillId="0" borderId="40" xfId="0" applyNumberFormat="1" applyFont="1" applyFill="1" applyBorder="1" applyAlignment="1" applyProtection="1">
      <alignment horizontal="right"/>
    </xf>
    <xf numFmtId="49" fontId="36" fillId="0" borderId="26" xfId="0" applyNumberFormat="1" applyFont="1" applyFill="1" applyBorder="1" applyAlignment="1" applyProtection="1">
      <alignment horizontal="left"/>
    </xf>
    <xf numFmtId="0" fontId="36" fillId="0" borderId="0" xfId="0" applyFont="1" applyFill="1" applyBorder="1" applyProtection="1"/>
    <xf numFmtId="49" fontId="36" fillId="0" borderId="42" xfId="0" applyNumberFormat="1" applyFont="1" applyFill="1" applyBorder="1" applyAlignment="1" applyProtection="1">
      <alignment horizontal="left"/>
    </xf>
    <xf numFmtId="0" fontId="36" fillId="0" borderId="11" xfId="0" applyFont="1" applyFill="1" applyBorder="1" applyProtection="1"/>
    <xf numFmtId="0" fontId="32" fillId="0" borderId="11" xfId="0" applyFont="1" applyFill="1" applyBorder="1" applyProtection="1"/>
    <xf numFmtId="166" fontId="33" fillId="0" borderId="43" xfId="0" applyNumberFormat="1" applyFont="1" applyFill="1" applyBorder="1" applyAlignment="1" applyProtection="1">
      <alignment horizontal="right"/>
    </xf>
    <xf numFmtId="166" fontId="32" fillId="0" borderId="45" xfId="0" applyNumberFormat="1" applyFont="1" applyFill="1" applyBorder="1" applyAlignment="1" applyProtection="1">
      <alignment horizontal="right"/>
    </xf>
    <xf numFmtId="166" fontId="32" fillId="0" borderId="46" xfId="0" applyNumberFormat="1" applyFont="1" applyFill="1" applyBorder="1" applyAlignment="1" applyProtection="1">
      <alignment horizontal="right"/>
    </xf>
    <xf numFmtId="166" fontId="32" fillId="0" borderId="47" xfId="0" applyNumberFormat="1" applyFont="1" applyFill="1" applyBorder="1" applyAlignment="1" applyProtection="1">
      <alignment horizontal="right"/>
    </xf>
    <xf numFmtId="49" fontId="36" fillId="0" borderId="38" xfId="0" applyNumberFormat="1" applyFont="1" applyFill="1" applyBorder="1" applyAlignment="1" applyProtection="1">
      <alignment horizontal="left"/>
    </xf>
    <xf numFmtId="0" fontId="36" fillId="0" borderId="39" xfId="0" applyFont="1" applyFill="1" applyBorder="1" applyAlignment="1" applyProtection="1"/>
    <xf numFmtId="166" fontId="33" fillId="0" borderId="40" xfId="0" applyNumberFormat="1" applyFont="1" applyFill="1" applyBorder="1" applyAlignment="1" applyProtection="1">
      <alignment horizontal="right"/>
    </xf>
    <xf numFmtId="0" fontId="36" fillId="0" borderId="39" xfId="0" applyFont="1" applyFill="1" applyBorder="1" applyProtection="1"/>
    <xf numFmtId="49" fontId="23" fillId="0" borderId="45" xfId="0" applyNumberFormat="1" applyFont="1" applyFill="1" applyBorder="1" applyAlignment="1" applyProtection="1">
      <alignment vertical="top" wrapText="1"/>
    </xf>
    <xf numFmtId="0" fontId="31" fillId="0" borderId="46" xfId="0" applyFont="1" applyFill="1" applyBorder="1" applyAlignment="1" applyProtection="1">
      <alignment vertical="center"/>
    </xf>
    <xf numFmtId="166" fontId="32" fillId="0" borderId="42" xfId="0" applyNumberFormat="1" applyFont="1" applyFill="1" applyBorder="1" applyAlignment="1" applyProtection="1">
      <alignment horizontal="right"/>
    </xf>
    <xf numFmtId="166" fontId="32" fillId="0" borderId="11" xfId="0" applyNumberFormat="1" applyFont="1" applyFill="1" applyBorder="1" applyAlignment="1" applyProtection="1">
      <alignment horizontal="right"/>
    </xf>
    <xf numFmtId="166" fontId="32" fillId="0" borderId="48" xfId="0" applyNumberFormat="1" applyFont="1" applyFill="1" applyBorder="1" applyAlignment="1" applyProtection="1">
      <alignment horizontal="right"/>
    </xf>
    <xf numFmtId="0" fontId="32" fillId="0" borderId="19" xfId="0" applyFont="1" applyFill="1" applyBorder="1" applyAlignment="1" applyProtection="1">
      <alignment horizontal="left" indent="1"/>
    </xf>
    <xf numFmtId="49" fontId="32" fillId="0" borderId="23" xfId="0" applyNumberFormat="1" applyFont="1" applyFill="1" applyBorder="1" applyAlignment="1" applyProtection="1"/>
    <xf numFmtId="0" fontId="32" fillId="0" borderId="24" xfId="0" applyFont="1" applyFill="1" applyBorder="1" applyAlignment="1" applyProtection="1"/>
    <xf numFmtId="0" fontId="32" fillId="0" borderId="24" xfId="0" applyFont="1" applyFill="1" applyBorder="1" applyProtection="1"/>
    <xf numFmtId="166" fontId="35" fillId="0" borderId="49" xfId="0" applyNumberFormat="1" applyFont="1" applyFill="1" applyBorder="1" applyAlignment="1" applyProtection="1">
      <alignment horizontal="right"/>
    </xf>
    <xf numFmtId="49" fontId="37" fillId="0" borderId="26" xfId="0" applyNumberFormat="1" applyFont="1" applyFill="1" applyBorder="1" applyAlignment="1" applyProtection="1">
      <alignment horizontal="left"/>
    </xf>
    <xf numFmtId="0" fontId="31" fillId="0" borderId="0" xfId="0" applyFont="1" applyFill="1" applyBorder="1" applyAlignment="1" applyProtection="1">
      <alignment horizontal="left"/>
    </xf>
    <xf numFmtId="0" fontId="4" fillId="0" borderId="0" xfId="0" applyFont="1" applyFill="1" applyAlignment="1" applyProtection="1">
      <alignment horizontal="right"/>
    </xf>
    <xf numFmtId="0" fontId="4" fillId="0" borderId="22" xfId="0" applyFont="1" applyFill="1" applyBorder="1" applyAlignment="1" applyProtection="1">
      <alignment horizontal="right"/>
    </xf>
    <xf numFmtId="0" fontId="4" fillId="0" borderId="51" xfId="0" applyFont="1" applyFill="1" applyBorder="1" applyAlignment="1" applyProtection="1">
      <alignment horizontal="right"/>
    </xf>
    <xf numFmtId="166" fontId="32" fillId="0" borderId="37" xfId="0" applyNumberFormat="1" applyFont="1" applyFill="1" applyBorder="1" applyAlignment="1" applyProtection="1">
      <alignment horizontal="right"/>
    </xf>
    <xf numFmtId="166" fontId="32" fillId="0" borderId="20" xfId="0" applyNumberFormat="1" applyFont="1" applyFill="1" applyBorder="1" applyAlignment="1" applyProtection="1">
      <alignment horizontal="right"/>
    </xf>
    <xf numFmtId="0" fontId="3" fillId="0" borderId="26" xfId="0" applyFont="1" applyFill="1" applyBorder="1" applyAlignment="1" applyProtection="1">
      <alignment horizontal="left" vertical="center" wrapText="1" indent="1"/>
    </xf>
    <xf numFmtId="0" fontId="3" fillId="0" borderId="0" xfId="0" applyFont="1" applyFill="1" applyBorder="1" applyAlignment="1" applyProtection="1">
      <alignment horizontal="left" vertical="center" wrapText="1" indent="1"/>
    </xf>
    <xf numFmtId="0" fontId="32" fillId="0" borderId="28" xfId="0" applyFont="1" applyFill="1" applyBorder="1" applyAlignment="1" applyProtection="1">
      <alignment horizontal="center" vertical="center" wrapText="1"/>
    </xf>
    <xf numFmtId="0" fontId="43" fillId="0" borderId="0" xfId="0" applyFont="1" applyFill="1" applyBorder="1" applyProtection="1"/>
    <xf numFmtId="166" fontId="32" fillId="0" borderId="21" xfId="0" applyNumberFormat="1" applyFont="1" applyFill="1" applyBorder="1" applyAlignment="1" applyProtection="1">
      <alignment horizontal="right"/>
    </xf>
    <xf numFmtId="166" fontId="32" fillId="0" borderId="22" xfId="0" applyNumberFormat="1" applyFont="1" applyFill="1" applyBorder="1" applyAlignment="1" applyProtection="1">
      <alignment horizontal="right"/>
    </xf>
    <xf numFmtId="166" fontId="32" fillId="0" borderId="51" xfId="0" applyNumberFormat="1" applyFont="1" applyFill="1" applyBorder="1" applyAlignment="1" applyProtection="1">
      <alignment horizontal="right"/>
    </xf>
    <xf numFmtId="166" fontId="33" fillId="0" borderId="29" xfId="0" applyNumberFormat="1" applyFont="1" applyFill="1" applyBorder="1" applyAlignment="1" applyProtection="1">
      <alignment horizontal="right"/>
      <protection locked="0"/>
    </xf>
    <xf numFmtId="166" fontId="32" fillId="0" borderId="29" xfId="0" applyNumberFormat="1" applyFont="1" applyFill="1" applyBorder="1" applyAlignment="1" applyProtection="1">
      <alignment horizontal="right"/>
      <protection locked="0"/>
    </xf>
    <xf numFmtId="166" fontId="32" fillId="0" borderId="0" xfId="0" applyNumberFormat="1" applyFont="1" applyFill="1" applyBorder="1" applyAlignment="1" applyProtection="1">
      <alignment horizontal="right"/>
      <protection locked="0"/>
    </xf>
    <xf numFmtId="166" fontId="44" fillId="0" borderId="29" xfId="0" applyNumberFormat="1" applyFont="1" applyFill="1" applyBorder="1" applyAlignment="1" applyProtection="1">
      <alignment horizontal="right"/>
      <protection locked="0"/>
    </xf>
    <xf numFmtId="0" fontId="43" fillId="0" borderId="39" xfId="0" applyFont="1" applyFill="1" applyBorder="1" applyProtection="1"/>
    <xf numFmtId="166" fontId="32" fillId="0" borderId="40" xfId="0" applyNumberFormat="1" applyFont="1" applyFill="1" applyBorder="1" applyAlignment="1" applyProtection="1">
      <alignment horizontal="right"/>
      <protection locked="0"/>
    </xf>
    <xf numFmtId="0" fontId="43" fillId="0" borderId="11" xfId="0" applyFont="1" applyFill="1" applyBorder="1" applyProtection="1"/>
    <xf numFmtId="166" fontId="33" fillId="0" borderId="43" xfId="0" applyNumberFormat="1" applyFont="1" applyFill="1" applyBorder="1" applyAlignment="1" applyProtection="1">
      <alignment horizontal="right"/>
      <protection locked="0"/>
    </xf>
    <xf numFmtId="166" fontId="32" fillId="0" borderId="42" xfId="0" applyNumberFormat="1" applyFont="1" applyFill="1" applyBorder="1" applyAlignment="1" applyProtection="1">
      <alignment horizontal="right"/>
      <protection locked="0"/>
    </xf>
    <xf numFmtId="166" fontId="32" fillId="0" borderId="11" xfId="0" applyNumberFormat="1" applyFont="1" applyFill="1" applyBorder="1" applyAlignment="1" applyProtection="1">
      <alignment horizontal="right"/>
      <protection locked="0"/>
    </xf>
    <xf numFmtId="166" fontId="32" fillId="0" borderId="48" xfId="0" applyNumberFormat="1" applyFont="1" applyFill="1" applyBorder="1" applyAlignment="1" applyProtection="1">
      <alignment horizontal="right"/>
      <protection locked="0"/>
    </xf>
    <xf numFmtId="0" fontId="45" fillId="0" borderId="0" xfId="0" applyFont="1" applyFill="1" applyBorder="1" applyProtection="1"/>
    <xf numFmtId="166" fontId="32" fillId="0" borderId="39" xfId="0" applyNumberFormat="1" applyFont="1" applyFill="1" applyBorder="1" applyAlignment="1" applyProtection="1">
      <alignment horizontal="right"/>
      <protection locked="0"/>
    </xf>
    <xf numFmtId="166" fontId="33" fillId="0" borderId="40" xfId="0" applyNumberFormat="1" applyFont="1" applyFill="1" applyBorder="1" applyAlignment="1" applyProtection="1">
      <alignment horizontal="right"/>
      <protection locked="0"/>
    </xf>
    <xf numFmtId="0" fontId="31" fillId="0" borderId="46" xfId="0" applyFont="1" applyFill="1" applyBorder="1" applyAlignment="1" applyProtection="1">
      <alignment vertical="center" wrapText="1"/>
    </xf>
    <xf numFmtId="166" fontId="44" fillId="0" borderId="40" xfId="0" applyNumberFormat="1" applyFont="1" applyFill="1" applyBorder="1" applyAlignment="1" applyProtection="1">
      <alignment horizontal="right"/>
      <protection locked="0"/>
    </xf>
    <xf numFmtId="166" fontId="46" fillId="0" borderId="40" xfId="0" applyNumberFormat="1" applyFont="1" applyFill="1" applyBorder="1" applyAlignment="1" applyProtection="1">
      <alignment horizontal="right"/>
      <protection locked="0"/>
    </xf>
    <xf numFmtId="0" fontId="43" fillId="0" borderId="24" xfId="0" applyFont="1" applyFill="1" applyBorder="1" applyProtection="1"/>
    <xf numFmtId="166" fontId="35" fillId="0" borderId="27" xfId="0" applyNumberFormat="1" applyFont="1" applyFill="1" applyBorder="1" applyAlignment="1" applyProtection="1">
      <alignment horizontal="right"/>
      <protection locked="0"/>
    </xf>
    <xf numFmtId="0" fontId="43" fillId="0" borderId="19" xfId="0" applyFont="1" applyFill="1" applyBorder="1" applyProtection="1"/>
    <xf numFmtId="166" fontId="32" fillId="0" borderId="20" xfId="0" applyNumberFormat="1" applyFont="1" applyFill="1" applyBorder="1" applyAlignment="1" applyProtection="1">
      <alignment horizontal="right"/>
      <protection locked="0"/>
    </xf>
    <xf numFmtId="166" fontId="32" fillId="0" borderId="19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Alignment="1" applyProtection="1"/>
    <xf numFmtId="0" fontId="32" fillId="0" borderId="0" xfId="0" applyFont="1" applyFill="1" applyAlignment="1" applyProtection="1"/>
    <xf numFmtId="166" fontId="32" fillId="0" borderId="0" xfId="0" applyNumberFormat="1" applyFont="1" applyFill="1" applyBorder="1" applyAlignment="1" applyProtection="1">
      <alignment horizontal="right"/>
    </xf>
    <xf numFmtId="166" fontId="32" fillId="0" borderId="28" xfId="0" applyNumberFormat="1" applyFont="1" applyFill="1" applyBorder="1" applyAlignment="1" applyProtection="1">
      <alignment horizontal="right"/>
    </xf>
    <xf numFmtId="0" fontId="32" fillId="0" borderId="39" xfId="0" applyFont="1" applyFill="1" applyBorder="1" applyAlignment="1" applyProtection="1">
      <alignment horizontal="left"/>
    </xf>
    <xf numFmtId="49" fontId="37" fillId="0" borderId="34" xfId="0" applyNumberFormat="1" applyFont="1" applyFill="1" applyBorder="1" applyAlignment="1" applyProtection="1">
      <alignment horizontal="left"/>
    </xf>
    <xf numFmtId="0" fontId="31" fillId="0" borderId="35" xfId="0" applyFont="1" applyFill="1" applyBorder="1" applyAlignment="1" applyProtection="1">
      <alignment horizontal="left"/>
    </xf>
    <xf numFmtId="0" fontId="32" fillId="0" borderId="35" xfId="0" applyFont="1" applyFill="1" applyBorder="1" applyProtection="1"/>
    <xf numFmtId="166" fontId="33" fillId="0" borderId="21" xfId="0" applyNumberFormat="1" applyFont="1" applyFill="1" applyBorder="1" applyAlignment="1" applyProtection="1">
      <alignment horizontal="right"/>
    </xf>
    <xf numFmtId="166" fontId="33" fillId="0" borderId="22" xfId="0" applyNumberFormat="1" applyFont="1" applyFill="1" applyBorder="1" applyAlignment="1" applyProtection="1">
      <alignment horizontal="right"/>
    </xf>
    <xf numFmtId="166" fontId="33" fillId="0" borderId="51" xfId="0" applyNumberFormat="1" applyFont="1" applyFill="1" applyBorder="1" applyAlignment="1" applyProtection="1">
      <alignment horizontal="right"/>
    </xf>
    <xf numFmtId="166" fontId="32" fillId="0" borderId="26" xfId="0" applyNumberFormat="1" applyFont="1" applyFill="1" applyBorder="1" applyAlignment="1" applyProtection="1">
      <alignment horizontal="right"/>
    </xf>
    <xf numFmtId="49" fontId="48" fillId="0" borderId="26" xfId="0" applyNumberFormat="1" applyFont="1" applyFill="1" applyBorder="1" applyAlignment="1" applyProtection="1">
      <alignment horizontal="left"/>
    </xf>
    <xf numFmtId="0" fontId="32" fillId="0" borderId="19" xfId="0" applyFont="1" applyFill="1" applyBorder="1" applyAlignment="1" applyProtection="1">
      <alignment horizontal="left"/>
    </xf>
    <xf numFmtId="166" fontId="33" fillId="0" borderId="20" xfId="0" applyNumberFormat="1" applyFont="1" applyFill="1" applyBorder="1" applyAlignment="1" applyProtection="1">
      <alignment horizontal="right"/>
    </xf>
    <xf numFmtId="49" fontId="31" fillId="0" borderId="34" xfId="0" applyNumberFormat="1" applyFont="1" applyFill="1" applyBorder="1" applyAlignment="1" applyProtection="1">
      <alignment horizontal="left"/>
    </xf>
    <xf numFmtId="0" fontId="31" fillId="0" borderId="35" xfId="0" applyFont="1" applyFill="1" applyBorder="1" applyProtection="1"/>
    <xf numFmtId="166" fontId="32" fillId="0" borderId="53" xfId="0" applyNumberFormat="1" applyFont="1" applyFill="1" applyBorder="1" applyAlignment="1" applyProtection="1">
      <alignment horizontal="right"/>
    </xf>
    <xf numFmtId="0" fontId="31" fillId="0" borderId="0" xfId="0" applyFont="1" applyFill="1" applyBorder="1" applyAlignment="1" applyProtection="1">
      <alignment horizontal="left" wrapText="1"/>
    </xf>
    <xf numFmtId="49" fontId="36" fillId="0" borderId="23" xfId="0" applyNumberFormat="1" applyFont="1" applyFill="1" applyBorder="1" applyAlignment="1" applyProtection="1">
      <alignment horizontal="left"/>
    </xf>
    <xf numFmtId="0" fontId="36" fillId="0" borderId="24" xfId="0" applyFont="1" applyFill="1" applyBorder="1" applyProtection="1"/>
    <xf numFmtId="166" fontId="33" fillId="0" borderId="27" xfId="0" applyNumberFormat="1" applyFont="1" applyFill="1" applyBorder="1" applyAlignment="1" applyProtection="1">
      <alignment horizontal="right"/>
    </xf>
    <xf numFmtId="49" fontId="31" fillId="0" borderId="38" xfId="0" applyNumberFormat="1" applyFont="1" applyFill="1" applyBorder="1" applyAlignment="1" applyProtection="1">
      <alignment horizontal="left"/>
    </xf>
    <xf numFmtId="0" fontId="31" fillId="0" borderId="39" xfId="0" applyFont="1" applyFill="1" applyBorder="1" applyProtection="1"/>
    <xf numFmtId="166" fontId="35" fillId="0" borderId="27" xfId="0" applyNumberFormat="1" applyFont="1" applyFill="1" applyBorder="1" applyAlignment="1" applyProtection="1">
      <alignment horizontal="right"/>
    </xf>
    <xf numFmtId="166" fontId="33" fillId="0" borderId="53" xfId="0" applyNumberFormat="1" applyFont="1" applyFill="1" applyBorder="1" applyAlignment="1" applyProtection="1">
      <alignment horizontal="right"/>
      <protection locked="0"/>
    </xf>
    <xf numFmtId="0" fontId="31" fillId="0" borderId="0" xfId="0" applyFont="1" applyFill="1" applyBorder="1" applyAlignment="1" applyProtection="1">
      <alignment horizontal="left" indent="1"/>
    </xf>
    <xf numFmtId="0" fontId="32" fillId="0" borderId="0" xfId="0" applyFont="1" applyFill="1" applyBorder="1" applyAlignment="1" applyProtection="1">
      <alignment horizontal="left" indent="4"/>
    </xf>
    <xf numFmtId="0" fontId="32" fillId="0" borderId="0" xfId="0" applyFont="1" applyFill="1" applyBorder="1" applyAlignment="1" applyProtection="1">
      <alignment horizontal="left" indent="6"/>
    </xf>
    <xf numFmtId="0" fontId="31" fillId="0" borderId="39" xfId="0" applyFont="1" applyFill="1" applyBorder="1" applyAlignment="1" applyProtection="1">
      <alignment horizontal="left" indent="1"/>
    </xf>
    <xf numFmtId="0" fontId="32" fillId="0" borderId="39" xfId="0" applyFont="1" applyFill="1" applyBorder="1" applyAlignment="1" applyProtection="1">
      <alignment horizontal="left" indent="4"/>
    </xf>
    <xf numFmtId="0" fontId="31" fillId="0" borderId="0" xfId="0" applyFont="1" applyFill="1" applyBorder="1" applyAlignment="1" applyProtection="1">
      <alignment horizontal="left" wrapText="1" indent="1"/>
    </xf>
    <xf numFmtId="0" fontId="53" fillId="0" borderId="0" xfId="0" applyFont="1" applyFill="1" applyBorder="1" applyAlignment="1" applyProtection="1">
      <alignment horizontal="left" indent="6"/>
    </xf>
    <xf numFmtId="0" fontId="32" fillId="0" borderId="19" xfId="0" applyFont="1" applyFill="1" applyBorder="1" applyAlignment="1" applyProtection="1">
      <alignment horizontal="left" indent="4"/>
    </xf>
    <xf numFmtId="49" fontId="48" fillId="0" borderId="34" xfId="0" applyNumberFormat="1" applyFont="1" applyFill="1" applyBorder="1" applyAlignment="1" applyProtection="1">
      <alignment horizontal="left"/>
    </xf>
    <xf numFmtId="0" fontId="42" fillId="0" borderId="0" xfId="0" applyFont="1" applyFill="1" applyBorder="1" applyAlignment="1" applyProtection="1">
      <alignment horizontal="left"/>
    </xf>
    <xf numFmtId="0" fontId="32" fillId="0" borderId="28" xfId="0" applyFont="1" applyFill="1" applyBorder="1" applyProtection="1"/>
    <xf numFmtId="0" fontId="32" fillId="0" borderId="0" xfId="0" applyFont="1" applyFill="1" applyBorder="1" applyAlignment="1" applyProtection="1">
      <alignment horizontal="left"/>
    </xf>
    <xf numFmtId="49" fontId="3" fillId="0" borderId="26" xfId="0" applyNumberFormat="1" applyFont="1" applyFill="1" applyBorder="1" applyAlignment="1" applyProtection="1">
      <alignment horizontal="left" vertical="center" wrapText="1" indent="1"/>
    </xf>
    <xf numFmtId="49" fontId="3" fillId="0" borderId="0" xfId="0" applyNumberFormat="1" applyFont="1" applyFill="1" applyBorder="1" applyAlignment="1" applyProtection="1">
      <alignment horizontal="left" vertical="center" wrapText="1" indent="1"/>
    </xf>
    <xf numFmtId="49" fontId="31" fillId="0" borderId="42" xfId="0" applyNumberFormat="1" applyFont="1" applyFill="1" applyBorder="1" applyAlignment="1" applyProtection="1">
      <alignment horizontal="left"/>
    </xf>
    <xf numFmtId="0" fontId="31" fillId="0" borderId="11" xfId="0" applyFont="1" applyFill="1" applyBorder="1" applyProtection="1"/>
    <xf numFmtId="0" fontId="32" fillId="0" borderId="0" xfId="0" applyFont="1" applyFill="1" applyBorder="1" applyAlignment="1" applyProtection="1">
      <alignment horizontal="left" wrapText="1" indent="1"/>
    </xf>
    <xf numFmtId="0" fontId="32" fillId="0" borderId="32" xfId="0" applyFont="1" applyFill="1" applyBorder="1" applyProtection="1"/>
    <xf numFmtId="0" fontId="0" fillId="0" borderId="0" xfId="0" applyFont="1" applyFill="1" applyProtection="1"/>
    <xf numFmtId="166" fontId="33" fillId="0" borderId="34" xfId="0" applyNumberFormat="1" applyFont="1" applyFill="1" applyBorder="1" applyAlignment="1" applyProtection="1">
      <alignment horizontal="right"/>
      <protection locked="0"/>
    </xf>
    <xf numFmtId="166" fontId="32" fillId="0" borderId="28" xfId="0" applyNumberFormat="1" applyFont="1" applyFill="1" applyBorder="1" applyAlignment="1" applyProtection="1">
      <alignment horizontal="right"/>
      <protection locked="0"/>
    </xf>
    <xf numFmtId="166" fontId="44" fillId="0" borderId="0" xfId="0" applyNumberFormat="1" applyFont="1" applyFill="1" applyBorder="1" applyAlignment="1" applyProtection="1">
      <alignment horizontal="right"/>
      <protection locked="0"/>
    </xf>
    <xf numFmtId="166" fontId="37" fillId="0" borderId="29" xfId="0" applyNumberFormat="1" applyFont="1" applyFill="1" applyBorder="1" applyAlignment="1" applyProtection="1">
      <alignment horizontal="right"/>
      <protection locked="0"/>
    </xf>
    <xf numFmtId="0" fontId="31" fillId="0" borderId="24" xfId="0" applyFont="1" applyFill="1" applyBorder="1" applyProtection="1"/>
    <xf numFmtId="49" fontId="31" fillId="0" borderId="31" xfId="0" applyNumberFormat="1" applyFont="1" applyFill="1" applyBorder="1" applyAlignment="1" applyProtection="1">
      <alignment horizontal="left"/>
    </xf>
    <xf numFmtId="0" fontId="31" fillId="0" borderId="19" xfId="0" applyFont="1" applyFill="1" applyBorder="1" applyAlignment="1" applyProtection="1">
      <alignment horizontal="left" indent="1"/>
    </xf>
    <xf numFmtId="166" fontId="37" fillId="0" borderId="29" xfId="0" applyNumberFormat="1" applyFont="1" applyFill="1" applyBorder="1" applyAlignment="1" applyProtection="1">
      <alignment horizontal="right"/>
    </xf>
    <xf numFmtId="166" fontId="37" fillId="0" borderId="0" xfId="0" applyNumberFormat="1" applyFont="1" applyFill="1" applyBorder="1" applyAlignment="1" applyProtection="1">
      <alignment horizontal="right"/>
    </xf>
    <xf numFmtId="166" fontId="37" fillId="0" borderId="28" xfId="0" applyNumberFormat="1" applyFont="1" applyFill="1" applyBorder="1" applyAlignment="1" applyProtection="1">
      <alignment horizontal="right"/>
    </xf>
    <xf numFmtId="49" fontId="32" fillId="0" borderId="0" xfId="0" applyNumberFormat="1" applyFont="1" applyFill="1" applyProtection="1"/>
    <xf numFmtId="0" fontId="32" fillId="0" borderId="0" xfId="0" applyFont="1" applyFill="1" applyAlignment="1" applyProtection="1">
      <alignment horizontal="right"/>
    </xf>
    <xf numFmtId="49" fontId="32" fillId="0" borderId="45" xfId="0" applyNumberFormat="1" applyFont="1" applyFill="1" applyBorder="1" applyAlignment="1" applyProtection="1">
      <alignment horizontal="left"/>
    </xf>
    <xf numFmtId="0" fontId="32" fillId="0" borderId="46" xfId="0" applyFont="1" applyFill="1" applyBorder="1" applyProtection="1"/>
    <xf numFmtId="0" fontId="32" fillId="0" borderId="47" xfId="0" applyFont="1" applyFill="1" applyBorder="1" applyProtection="1"/>
    <xf numFmtId="0" fontId="32" fillId="0" borderId="56" xfId="0" applyFont="1" applyFill="1" applyBorder="1" applyProtection="1"/>
    <xf numFmtId="49" fontId="55" fillId="0" borderId="26" xfId="0" applyNumberFormat="1" applyFont="1" applyFill="1" applyBorder="1" applyAlignment="1" applyProtection="1">
      <alignment horizontal="left"/>
    </xf>
    <xf numFmtId="49" fontId="32" fillId="0" borderId="42" xfId="0" applyNumberFormat="1" applyFont="1" applyFill="1" applyBorder="1" applyAlignment="1" applyProtection="1">
      <alignment horizontal="left"/>
    </xf>
    <xf numFmtId="0" fontId="32" fillId="0" borderId="11" xfId="0" applyFont="1" applyFill="1" applyBorder="1" applyAlignment="1" applyProtection="1">
      <alignment horizontal="left" indent="1"/>
    </xf>
    <xf numFmtId="166" fontId="37" fillId="0" borderId="0" xfId="0" applyNumberFormat="1" applyFont="1" applyFill="1" applyBorder="1" applyAlignment="1" applyProtection="1">
      <alignment horizontal="right"/>
      <protection locked="0"/>
    </xf>
    <xf numFmtId="166" fontId="37" fillId="0" borderId="28" xfId="0" applyNumberFormat="1" applyFont="1" applyFill="1" applyBorder="1" applyAlignment="1" applyProtection="1">
      <alignment horizontal="right"/>
      <protection locked="0"/>
    </xf>
    <xf numFmtId="49" fontId="41" fillId="0" borderId="24" xfId="0" applyNumberFormat="1" applyFont="1" applyFill="1" applyBorder="1" applyAlignment="1" applyProtection="1">
      <alignment vertical="center"/>
    </xf>
    <xf numFmtId="0" fontId="32" fillId="0" borderId="24" xfId="0" applyFont="1" applyFill="1" applyBorder="1" applyAlignment="1" applyProtection="1">
      <alignment vertical="center"/>
    </xf>
    <xf numFmtId="0" fontId="32" fillId="0" borderId="24" xfId="0" applyFont="1" applyFill="1" applyBorder="1" applyAlignment="1" applyProtection="1">
      <alignment horizontal="right" vertical="center"/>
    </xf>
    <xf numFmtId="0" fontId="32" fillId="0" borderId="25" xfId="0" applyFont="1" applyFill="1" applyBorder="1" applyAlignment="1" applyProtection="1">
      <alignment horizontal="right" vertical="center"/>
    </xf>
    <xf numFmtId="0" fontId="32" fillId="0" borderId="36" xfId="0" applyFont="1" applyFill="1" applyBorder="1" applyProtection="1"/>
    <xf numFmtId="166" fontId="32" fillId="0" borderId="18" xfId="0" applyNumberFormat="1" applyFont="1" applyFill="1" applyBorder="1" applyAlignment="1" applyProtection="1">
      <alignment horizontal="right"/>
      <protection locked="0"/>
    </xf>
    <xf numFmtId="166" fontId="32" fillId="0" borderId="53" xfId="0" applyNumberFormat="1" applyFont="1" applyFill="1" applyBorder="1" applyAlignment="1" applyProtection="1">
      <alignment horizontal="right"/>
      <protection locked="0"/>
    </xf>
    <xf numFmtId="166" fontId="42" fillId="0" borderId="29" xfId="0" applyNumberFormat="1" applyFont="1" applyFill="1" applyBorder="1" applyAlignment="1" applyProtection="1">
      <alignment horizontal="right"/>
      <protection locked="0"/>
    </xf>
    <xf numFmtId="49" fontId="42" fillId="0" borderId="26" xfId="0" applyNumberFormat="1" applyFont="1" applyFill="1" applyBorder="1" applyAlignment="1" applyProtection="1">
      <alignment horizontal="left"/>
    </xf>
    <xf numFmtId="0" fontId="42" fillId="0" borderId="0" xfId="0" applyFont="1" applyFill="1" applyBorder="1" applyAlignment="1" applyProtection="1">
      <alignment horizontal="left" indent="4"/>
    </xf>
    <xf numFmtId="0" fontId="42" fillId="0" borderId="0" xfId="0" applyFont="1" applyFill="1" applyBorder="1" applyProtection="1"/>
    <xf numFmtId="0" fontId="31" fillId="0" borderId="35" xfId="0" applyFont="1" applyFill="1" applyBorder="1" applyAlignment="1" applyProtection="1">
      <alignment wrapText="1"/>
    </xf>
    <xf numFmtId="49" fontId="32" fillId="0" borderId="26" xfId="0" applyNumberFormat="1" applyFont="1" applyBorder="1" applyAlignment="1" applyProtection="1">
      <alignment horizontal="left" wrapText="1"/>
    </xf>
    <xf numFmtId="49" fontId="32" fillId="0" borderId="26" xfId="0" applyNumberFormat="1" applyFont="1" applyFill="1" applyBorder="1" applyAlignment="1" applyProtection="1">
      <alignment horizontal="left" wrapText="1"/>
    </xf>
    <xf numFmtId="0" fontId="32" fillId="0" borderId="0" xfId="0" applyFont="1" applyFill="1" applyBorder="1" applyAlignment="1" applyProtection="1">
      <alignment horizontal="left" wrapText="1"/>
    </xf>
    <xf numFmtId="0" fontId="32" fillId="0" borderId="0" xfId="0" applyFont="1" applyFill="1" applyBorder="1" applyAlignment="1" applyProtection="1">
      <alignment wrapText="1"/>
    </xf>
    <xf numFmtId="166" fontId="32" fillId="0" borderId="29" xfId="0" applyNumberFormat="1" applyFont="1" applyFill="1" applyBorder="1" applyAlignment="1" applyProtection="1">
      <alignment horizontal="right" wrapText="1"/>
      <protection locked="0"/>
    </xf>
    <xf numFmtId="0" fontId="4" fillId="3" borderId="0" xfId="0" applyFont="1" applyFill="1" applyAlignment="1" applyProtection="1">
      <alignment horizontal="right" wrapText="1"/>
    </xf>
    <xf numFmtId="166" fontId="35" fillId="0" borderId="26" xfId="0" applyNumberFormat="1" applyFont="1" applyBorder="1" applyAlignment="1" applyProtection="1">
      <alignment horizontal="right" wrapText="1"/>
    </xf>
    <xf numFmtId="166" fontId="35" fillId="0" borderId="30" xfId="0" applyNumberFormat="1" applyFont="1" applyBorder="1" applyAlignment="1" applyProtection="1">
      <alignment horizontal="right" wrapText="1"/>
    </xf>
    <xf numFmtId="0" fontId="0" fillId="0" borderId="0" xfId="0" applyFont="1" applyAlignment="1" applyProtection="1">
      <alignment wrapText="1"/>
    </xf>
    <xf numFmtId="0" fontId="0" fillId="0" borderId="0" xfId="0" applyAlignment="1">
      <alignment wrapText="1"/>
    </xf>
    <xf numFmtId="49" fontId="32" fillId="0" borderId="38" xfId="0" applyNumberFormat="1" applyFont="1" applyFill="1" applyBorder="1" applyAlignment="1" applyProtection="1">
      <alignment horizontal="left" wrapText="1"/>
    </xf>
    <xf numFmtId="0" fontId="32" fillId="0" borderId="39" xfId="0" applyFont="1" applyFill="1" applyBorder="1" applyAlignment="1" applyProtection="1">
      <alignment horizontal="left" wrapText="1"/>
    </xf>
    <xf numFmtId="0" fontId="32" fillId="0" borderId="39" xfId="0" applyFont="1" applyFill="1" applyBorder="1" applyAlignment="1" applyProtection="1">
      <alignment wrapText="1"/>
    </xf>
    <xf numFmtId="166" fontId="35" fillId="0" borderId="38" xfId="0" applyNumberFormat="1" applyFont="1" applyBorder="1" applyAlignment="1" applyProtection="1">
      <alignment horizontal="right" wrapText="1"/>
    </xf>
    <xf numFmtId="166" fontId="35" fillId="0" borderId="41" xfId="0" applyNumberFormat="1" applyFont="1" applyBorder="1" applyAlignment="1" applyProtection="1">
      <alignment horizontal="right" wrapText="1"/>
    </xf>
    <xf numFmtId="166" fontId="32" fillId="0" borderId="40" xfId="0" applyNumberFormat="1" applyFont="1" applyFill="1" applyBorder="1" applyAlignment="1" applyProtection="1">
      <alignment horizontal="right" wrapText="1"/>
      <protection locked="0"/>
    </xf>
    <xf numFmtId="0" fontId="32" fillId="0" borderId="28" xfId="0" applyFont="1" applyFill="1" applyBorder="1" applyAlignment="1" applyProtection="1">
      <alignment wrapText="1"/>
    </xf>
    <xf numFmtId="166" fontId="32" fillId="0" borderId="0" xfId="0" applyNumberFormat="1" applyFont="1" applyFill="1" applyBorder="1" applyAlignment="1" applyProtection="1">
      <alignment horizontal="right" wrapText="1"/>
      <protection locked="0"/>
    </xf>
    <xf numFmtId="166" fontId="32" fillId="0" borderId="28" xfId="0" applyNumberFormat="1" applyFont="1" applyFill="1" applyBorder="1" applyAlignment="1" applyProtection="1">
      <alignment horizontal="right" wrapText="1"/>
      <protection locked="0"/>
    </xf>
    <xf numFmtId="0" fontId="32" fillId="0" borderId="39" xfId="0" applyFont="1" applyFill="1" applyBorder="1" applyAlignment="1" applyProtection="1">
      <alignment horizontal="left" vertical="top" wrapText="1"/>
    </xf>
    <xf numFmtId="0" fontId="32" fillId="0" borderId="56" xfId="0" applyFont="1" applyFill="1" applyBorder="1" applyAlignment="1" applyProtection="1">
      <alignment wrapText="1"/>
    </xf>
    <xf numFmtId="166" fontId="35" fillId="10" borderId="29" xfId="0" applyNumberFormat="1" applyFont="1" applyFill="1" applyBorder="1" applyAlignment="1" applyProtection="1">
      <alignment horizontal="right"/>
    </xf>
    <xf numFmtId="166" fontId="35" fillId="11" borderId="29" xfId="0" applyNumberFormat="1" applyFont="1" applyFill="1" applyBorder="1" applyAlignment="1" applyProtection="1">
      <alignment horizontal="right"/>
    </xf>
    <xf numFmtId="0" fontId="32" fillId="0" borderId="19" xfId="0" applyFont="1" applyBorder="1" applyAlignment="1" applyProtection="1">
      <alignment vertical="center"/>
    </xf>
    <xf numFmtId="0" fontId="4" fillId="0" borderId="0" xfId="0" applyFont="1" applyFill="1" applyProtection="1"/>
    <xf numFmtId="0" fontId="32" fillId="0" borderId="0" xfId="0" applyFont="1" applyFill="1" applyAlignment="1" applyProtection="1">
      <alignment horizontal="right" vertical="center"/>
    </xf>
    <xf numFmtId="0" fontId="0" fillId="0" borderId="0" xfId="0" applyFont="1" applyFill="1" applyAlignment="1" applyProtection="1">
      <alignment horizontal="right"/>
    </xf>
    <xf numFmtId="0" fontId="33" fillId="0" borderId="0" xfId="0" applyFont="1" applyFill="1" applyAlignment="1" applyProtection="1">
      <alignment horizontal="right"/>
    </xf>
    <xf numFmtId="0" fontId="0" fillId="0" borderId="0" xfId="0" applyFill="1"/>
    <xf numFmtId="0" fontId="50" fillId="0" borderId="0" xfId="0" applyFont="1" applyFill="1" applyAlignment="1" applyProtection="1">
      <alignment horizontal="right"/>
    </xf>
    <xf numFmtId="0" fontId="4" fillId="0" borderId="0" xfId="0" applyFont="1" applyFill="1" applyBorder="1" applyAlignment="1" applyProtection="1">
      <alignment horizontal="right"/>
    </xf>
    <xf numFmtId="0" fontId="4" fillId="0" borderId="0" xfId="0" applyFont="1" applyFill="1" applyAlignment="1" applyProtection="1">
      <alignment horizontal="right" vertical="center"/>
    </xf>
    <xf numFmtId="0" fontId="35" fillId="0" borderId="0" xfId="0" applyFont="1" applyFill="1" applyAlignment="1" applyProtection="1">
      <alignment horizontal="right"/>
    </xf>
    <xf numFmtId="49" fontId="53" fillId="0" borderId="0" xfId="0" applyNumberFormat="1" applyFont="1" applyFill="1" applyProtection="1"/>
    <xf numFmtId="0" fontId="53" fillId="0" borderId="0" xfId="0" applyFont="1" applyFill="1" applyProtection="1"/>
    <xf numFmtId="0" fontId="52" fillId="0" borderId="0" xfId="0" applyFont="1" applyFill="1" applyProtection="1"/>
    <xf numFmtId="0" fontId="56" fillId="0" borderId="0" xfId="0" applyFont="1" applyFill="1" applyAlignment="1" applyProtection="1">
      <alignment horizontal="right" vertical="center"/>
    </xf>
    <xf numFmtId="166" fontId="35" fillId="0" borderId="0" xfId="0" applyNumberFormat="1" applyFont="1" applyBorder="1" applyProtection="1"/>
    <xf numFmtId="0" fontId="4" fillId="0" borderId="0" xfId="0" applyFont="1" applyFill="1" applyAlignment="1" applyProtection="1">
      <alignment horizontal="right" wrapText="1"/>
    </xf>
    <xf numFmtId="0" fontId="53" fillId="0" borderId="0" xfId="0" applyFont="1" applyFill="1" applyAlignment="1" applyProtection="1">
      <alignment horizontal="right"/>
    </xf>
    <xf numFmtId="0" fontId="0" fillId="0" borderId="0" xfId="0" applyFont="1" applyFill="1" applyAlignment="1" applyProtection="1">
      <alignment horizontal="right" vertical="center"/>
    </xf>
    <xf numFmtId="166" fontId="32" fillId="7" borderId="20" xfId="0" applyNumberFormat="1" applyFont="1" applyFill="1" applyBorder="1" applyAlignment="1" applyProtection="1">
      <alignment horizontal="right"/>
      <protection locked="0"/>
    </xf>
    <xf numFmtId="0" fontId="3" fillId="0" borderId="5" xfId="0" applyFont="1" applyBorder="1" applyAlignment="1">
      <alignment horizontal="center" vertical="top" wrapText="1"/>
    </xf>
    <xf numFmtId="0" fontId="2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left" vertical="top"/>
    </xf>
    <xf numFmtId="0" fontId="12" fillId="0" borderId="10" xfId="0" applyFont="1" applyBorder="1" applyAlignment="1">
      <alignment horizontal="left" vertical="center" wrapText="1" indent="1"/>
    </xf>
    <xf numFmtId="0" fontId="8" fillId="3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9" fillId="3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 applyProtection="1">
      <alignment horizontal="left" vertical="center" wrapText="1" indent="1"/>
    </xf>
    <xf numFmtId="0" fontId="32" fillId="0" borderId="27" xfId="0" applyFont="1" applyFill="1" applyBorder="1" applyAlignment="1" applyProtection="1">
      <alignment horizontal="left"/>
    </xf>
    <xf numFmtId="0" fontId="32" fillId="0" borderId="18" xfId="0" applyFont="1" applyFill="1" applyBorder="1" applyAlignment="1" applyProtection="1">
      <alignment horizontal="center" vertical="center" wrapText="1"/>
    </xf>
    <xf numFmtId="0" fontId="32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right"/>
    </xf>
    <xf numFmtId="0" fontId="33" fillId="5" borderId="18" xfId="0" applyFont="1" applyFill="1" applyBorder="1" applyAlignment="1" applyProtection="1">
      <alignment horizontal="center"/>
    </xf>
    <xf numFmtId="0" fontId="34" fillId="0" borderId="19" xfId="0" applyFont="1" applyFill="1" applyBorder="1" applyAlignment="1" applyProtection="1">
      <alignment horizontal="right"/>
    </xf>
    <xf numFmtId="0" fontId="33" fillId="5" borderId="20" xfId="0" applyFont="1" applyFill="1" applyBorder="1" applyAlignment="1" applyProtection="1">
      <alignment horizontal="center"/>
    </xf>
    <xf numFmtId="0" fontId="32" fillId="0" borderId="24" xfId="0" applyFont="1" applyFill="1" applyBorder="1" applyAlignment="1" applyProtection="1">
      <alignment horizontal="right"/>
    </xf>
    <xf numFmtId="0" fontId="32" fillId="0" borderId="28" xfId="0" applyFont="1" applyFill="1" applyBorder="1" applyAlignment="1" applyProtection="1">
      <alignment horizontal="center" vertical="center" wrapText="1"/>
    </xf>
    <xf numFmtId="0" fontId="32" fillId="0" borderId="18" xfId="0" applyFont="1" applyBorder="1" applyAlignment="1" applyProtection="1">
      <alignment horizontal="center"/>
      <protection locked="0"/>
    </xf>
    <xf numFmtId="0" fontId="33" fillId="6" borderId="18" xfId="0" applyFont="1" applyFill="1" applyBorder="1" applyAlignment="1" applyProtection="1">
      <alignment horizontal="center"/>
    </xf>
    <xf numFmtId="0" fontId="33" fillId="6" borderId="20" xfId="0" applyFont="1" applyFill="1" applyBorder="1" applyAlignment="1" applyProtection="1">
      <alignment horizontal="center"/>
    </xf>
    <xf numFmtId="49" fontId="3" fillId="0" borderId="26" xfId="0" applyNumberFormat="1" applyFont="1" applyFill="1" applyBorder="1" applyAlignment="1" applyProtection="1">
      <alignment horizontal="left" vertical="center" wrapText="1" indent="1"/>
    </xf>
    <xf numFmtId="166" fontId="43" fillId="0" borderId="50" xfId="0" applyNumberFormat="1" applyFont="1" applyBorder="1" applyAlignment="1" applyProtection="1">
      <alignment horizontal="center" vertical="center" wrapText="1"/>
    </xf>
    <xf numFmtId="166" fontId="24" fillId="0" borderId="27" xfId="0" applyNumberFormat="1" applyFont="1" applyBorder="1" applyAlignment="1" applyProtection="1">
      <alignment horizontal="center" vertical="center" wrapText="1"/>
    </xf>
    <xf numFmtId="0" fontId="24" fillId="0" borderId="23" xfId="0" applyFont="1" applyBorder="1" applyAlignment="1" applyProtection="1">
      <alignment vertical="center" wrapText="1"/>
    </xf>
    <xf numFmtId="166" fontId="43" fillId="0" borderId="65" xfId="0" applyNumberFormat="1" applyFont="1" applyBorder="1" applyAlignment="1" applyProtection="1">
      <alignment horizontal="center" vertical="center" wrapText="1"/>
    </xf>
    <xf numFmtId="166" fontId="43" fillId="0" borderId="66" xfId="0" applyNumberFormat="1" applyFont="1" applyBorder="1" applyAlignment="1" applyProtection="1">
      <alignment horizontal="center" vertical="center" wrapText="1"/>
    </xf>
    <xf numFmtId="0" fontId="43" fillId="0" borderId="27" xfId="0" applyFont="1" applyBorder="1" applyAlignment="1" applyProtection="1">
      <alignment horizontal="center"/>
    </xf>
    <xf numFmtId="166" fontId="24" fillId="0" borderId="27" xfId="0" applyNumberFormat="1" applyFont="1" applyBorder="1" applyAlignment="1" applyProtection="1">
      <alignment horizontal="center" wrapText="1"/>
    </xf>
    <xf numFmtId="0" fontId="24" fillId="0" borderId="31" xfId="0" applyFont="1" applyBorder="1" applyAlignment="1" applyProtection="1">
      <alignment vertical="center" wrapText="1"/>
    </xf>
    <xf numFmtId="166" fontId="24" fillId="0" borderId="25" xfId="0" applyNumberFormat="1" applyFont="1" applyBorder="1" applyAlignment="1" applyProtection="1">
      <alignment horizontal="center" wrapText="1"/>
    </xf>
    <xf numFmtId="3" fontId="3" fillId="0" borderId="0" xfId="0" applyNumberFormat="1" applyFont="1" applyBorder="1" applyAlignment="1" applyProtection="1">
      <alignment horizontal="right"/>
    </xf>
    <xf numFmtId="0" fontId="34" fillId="0" borderId="0" xfId="0" applyFont="1" applyBorder="1" applyAlignment="1" applyProtection="1">
      <alignment horizontal="right"/>
    </xf>
    <xf numFmtId="166" fontId="33" fillId="0" borderId="43" xfId="0" applyNumberFormat="1" applyFont="1" applyBorder="1" applyAlignment="1" applyProtection="1">
      <alignment vertical="top"/>
      <protection locked="0"/>
    </xf>
    <xf numFmtId="166" fontId="33" fillId="0" borderId="49" xfId="0" applyNumberFormat="1" applyFont="1" applyBorder="1" applyAlignment="1" applyProtection="1">
      <alignment vertical="top"/>
      <protection locked="0"/>
    </xf>
    <xf numFmtId="166" fontId="33" fillId="0" borderId="43" xfId="0" applyNumberFormat="1" applyFont="1" applyBorder="1" applyAlignment="1" applyProtection="1">
      <protection locked="0"/>
    </xf>
    <xf numFmtId="0" fontId="3" fillId="0" borderId="26" xfId="0" applyFont="1" applyBorder="1" applyAlignment="1" applyProtection="1">
      <alignment horizontal="left" vertical="center" wrapText="1" indent="1"/>
    </xf>
    <xf numFmtId="0" fontId="43" fillId="0" borderId="29" xfId="0" applyFont="1" applyBorder="1" applyAlignment="1" applyProtection="1">
      <alignment horizontal="center" wrapText="1"/>
    </xf>
    <xf numFmtId="0" fontId="43" fillId="0" borderId="29" xfId="0" applyFont="1" applyBorder="1" applyAlignment="1" applyProtection="1">
      <alignment horizontal="center" vertical="center" wrapText="1"/>
    </xf>
    <xf numFmtId="0" fontId="61" fillId="0" borderId="28" xfId="0" applyFont="1" applyBorder="1" applyAlignment="1" applyProtection="1">
      <alignment horizontal="center" wrapText="1"/>
    </xf>
    <xf numFmtId="0" fontId="61" fillId="0" borderId="18" xfId="0" applyFont="1" applyBorder="1" applyAlignment="1" applyProtection="1">
      <alignment horizontal="center"/>
      <protection locked="0"/>
    </xf>
    <xf numFmtId="0" fontId="68" fillId="0" borderId="0" xfId="0" applyFont="1" applyBorder="1" applyAlignment="1" applyProtection="1">
      <alignment horizontal="right"/>
    </xf>
    <xf numFmtId="0" fontId="61" fillId="0" borderId="24" xfId="0" applyFont="1" applyBorder="1" applyAlignment="1" applyProtection="1">
      <alignment horizontal="right"/>
    </xf>
    <xf numFmtId="0" fontId="69" fillId="0" borderId="0" xfId="0" applyFont="1" applyBorder="1" applyAlignment="1" applyProtection="1">
      <alignment horizontal="left" vertical="center" wrapText="1" indent="1"/>
    </xf>
    <xf numFmtId="0" fontId="61" fillId="0" borderId="27" xfId="0" applyFont="1" applyBorder="1" applyAlignment="1" applyProtection="1">
      <alignment horizontal="center"/>
    </xf>
    <xf numFmtId="0" fontId="61" fillId="0" borderId="18" xfId="0" applyFont="1" applyBorder="1" applyAlignment="1" applyProtection="1">
      <alignment horizontal="center" wrapText="1"/>
    </xf>
    <xf numFmtId="0" fontId="61" fillId="0" borderId="0" xfId="0" applyFont="1" applyBorder="1" applyAlignment="1" applyProtection="1">
      <alignment horizontal="center" wrapText="1"/>
    </xf>
  </cellXfs>
  <cellStyles count="3">
    <cellStyle name="Normal" xfId="2"/>
    <cellStyle name="Обычный" xfId="0" builtinId="0"/>
    <cellStyle name="Пояснение" xfId="1" builtinId="53" customBuiltin="1"/>
  </cellStyles>
  <dxfs count="230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996600"/>
      <rgbColor rgb="FF800080"/>
      <rgbColor rgb="FF006600"/>
      <rgbColor rgb="FFC0C0C0"/>
      <rgbColor rgb="FF808080"/>
      <rgbColor rgb="FFD9D9D9"/>
      <rgbColor rgb="FF993366"/>
      <rgbColor rgb="FFFFFFCC"/>
      <rgbColor rgb="FFC6EFCE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CC0000"/>
      <rgbColor rgb="FF008080"/>
      <rgbColor rgb="FF0000FF"/>
      <rgbColor rgb="FF00CCFF"/>
      <rgbColor rgb="FFDCE6F2"/>
      <rgbColor rgb="FFCCFFCC"/>
      <rgbColor rgb="FFFFEB9C"/>
      <rgbColor rgb="FF8EB4E3"/>
      <rgbColor rgb="FFFFC7CE"/>
      <rgbColor rgb="FFBFBFBF"/>
      <rgbColor rgb="FFFFCCCC"/>
      <rgbColor rgb="FF3366FF"/>
      <rgbColor rgb="FF33CCCC"/>
      <rgbColor rgb="FF99CC00"/>
      <rgbColor rgb="FFF2DCDB"/>
      <rgbColor rgb="FFFF9900"/>
      <rgbColor rgb="FFFF6600"/>
      <rgbColor rgb="FF376092"/>
      <rgbColor rgb="FFDDDDDD"/>
      <rgbColor rgb="FF003366"/>
      <rgbColor rgb="FF339966"/>
      <rgbColor rgb="FF006100"/>
      <rgbColor rgb="FF333300"/>
      <rgbColor rgb="FF9C65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181080</xdr:colOff>
      <xdr:row>1</xdr:row>
      <xdr:rowOff>114480</xdr:rowOff>
    </xdr:from>
    <xdr:to>
      <xdr:col>6</xdr:col>
      <xdr:colOff>351720</xdr:colOff>
      <xdr:row>11</xdr:row>
      <xdr:rowOff>85320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282600" y="304920"/>
          <a:ext cx="1864080" cy="172332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14</xdr:col>
      <xdr:colOff>228600</xdr:colOff>
      <xdr:row>10</xdr:row>
      <xdr:rowOff>123840</xdr:rowOff>
    </xdr:from>
    <xdr:to>
      <xdr:col>15</xdr:col>
      <xdr:colOff>513720</xdr:colOff>
      <xdr:row>13</xdr:row>
      <xdr:rowOff>210900</xdr:rowOff>
    </xdr:to>
    <xdr:sp macro="" textlink="">
      <xdr:nvSpPr>
        <xdr:cNvPr id="3" name="CustomShape 1"/>
        <xdr:cNvSpPr/>
      </xdr:nvSpPr>
      <xdr:spPr>
        <a:xfrm>
          <a:off x="10175760" y="1847520"/>
          <a:ext cx="1036800" cy="752040"/>
        </a:xfrm>
        <a:prstGeom prst="rightArrow">
          <a:avLst>
            <a:gd name="adj1" fmla="val 50000"/>
            <a:gd name="adj2" fmla="val 5000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114300</xdr:colOff>
      <xdr:row>47</xdr:row>
      <xdr:rowOff>0</xdr:rowOff>
    </xdr:to>
    <xdr:sp macro="" textlink="">
      <xdr:nvSpPr>
        <xdr:cNvPr id="103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114300</xdr:colOff>
      <xdr:row>47</xdr:row>
      <xdr:rowOff>0</xdr:rowOff>
    </xdr:to>
    <xdr:sp macro="" textlink="">
      <xdr:nvSpPr>
        <xdr:cNvPr id="102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114300</xdr:colOff>
      <xdr:row>47</xdr:row>
      <xdr:rowOff>0</xdr:rowOff>
    </xdr:to>
    <xdr:sp macro="" textlink="">
      <xdr:nvSpPr>
        <xdr:cNvPr id="102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MK207"/>
  <sheetViews>
    <sheetView zoomScale="90" zoomScaleNormal="90" workbookViewId="0">
      <selection activeCell="I27" sqref="I27:P35"/>
    </sheetView>
  </sheetViews>
  <sheetFormatPr defaultRowHeight="15" x14ac:dyDescent="0.35"/>
  <cols>
    <col min="1" max="1" width="1.44140625" style="1" customWidth="1"/>
    <col min="2" max="2" width="3.44140625" style="1" customWidth="1"/>
    <col min="3" max="3" width="7.6640625" style="1" hidden="1" customWidth="1"/>
    <col min="4" max="4" width="5.6640625" style="1" customWidth="1"/>
    <col min="5" max="5" width="6.5546875" style="1" customWidth="1"/>
    <col min="6" max="6" width="8.33203125" style="1" customWidth="1"/>
    <col min="7" max="7" width="27.5546875" style="1" customWidth="1"/>
    <col min="8" max="8" width="11.5546875" style="1"/>
    <col min="9" max="9" width="18.44140625" style="1" customWidth="1"/>
    <col min="10" max="10" width="13.5546875" style="1" customWidth="1"/>
    <col min="11" max="12" width="10.6640625" style="1" customWidth="1"/>
    <col min="13" max="13" width="11.44140625" style="1" customWidth="1"/>
    <col min="14" max="14" width="11.6640625" style="1" customWidth="1"/>
    <col min="15" max="15" width="10.6640625" style="1" customWidth="1"/>
    <col min="16" max="16" width="11.88671875" style="1" customWidth="1"/>
    <col min="17" max="17" width="1.33203125" style="1" customWidth="1"/>
    <col min="18" max="18" width="1.6640625" style="1" customWidth="1"/>
    <col min="19" max="19" width="4.33203125" style="1" customWidth="1"/>
    <col min="20" max="20" width="4.5546875" style="1" customWidth="1"/>
    <col min="21" max="21" width="9.5546875" style="1" hidden="1" customWidth="1"/>
    <col min="22" max="22" width="8.6640625" style="1" hidden="1" customWidth="1"/>
    <col min="23" max="23" width="42" style="1" hidden="1" customWidth="1"/>
    <col min="24" max="24" width="7.44140625" style="1" hidden="1" customWidth="1"/>
    <col min="25" max="25" width="9.109375" style="1" customWidth="1"/>
    <col min="26" max="36" width="9.109375" style="2" customWidth="1"/>
    <col min="37" max="1025" width="9.109375" style="1" customWidth="1"/>
  </cols>
  <sheetData>
    <row r="1" spans="1:31" x14ac:dyDescent="0.3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31" x14ac:dyDescent="0.35">
      <c r="A2" s="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2"/>
      <c r="Y2" s="7"/>
      <c r="Z2" s="8"/>
      <c r="AA2" s="8"/>
      <c r="AB2" s="8"/>
      <c r="AC2" s="8"/>
      <c r="AD2" s="8"/>
      <c r="AE2" s="9"/>
    </row>
    <row r="3" spans="1:31" ht="27.75" customHeight="1" x14ac:dyDescent="0.7">
      <c r="A3" s="2"/>
      <c r="B3" s="10"/>
      <c r="C3" s="11"/>
      <c r="D3" s="11"/>
      <c r="E3" s="11"/>
      <c r="F3" s="623" t="s">
        <v>1</v>
      </c>
      <c r="G3" s="623"/>
      <c r="H3" s="623"/>
      <c r="I3" s="623"/>
      <c r="J3" s="623"/>
      <c r="K3" s="623"/>
      <c r="L3" s="623"/>
      <c r="M3" s="623"/>
      <c r="N3" s="623"/>
      <c r="O3" s="623"/>
      <c r="P3" s="623"/>
      <c r="Q3" s="623"/>
      <c r="R3" s="12"/>
      <c r="S3" s="2"/>
      <c r="Y3" s="13"/>
      <c r="Z3" s="624" t="s">
        <v>2</v>
      </c>
      <c r="AA3" s="624"/>
      <c r="AB3" s="624"/>
      <c r="AC3" s="624"/>
      <c r="AD3" s="624"/>
      <c r="AE3" s="14"/>
    </row>
    <row r="4" spans="1:31" ht="14.25" customHeight="1" x14ac:dyDescent="0.35">
      <c r="A4" s="2"/>
      <c r="B4" s="10"/>
      <c r="C4" s="11"/>
      <c r="D4" s="11"/>
      <c r="E4" s="11"/>
      <c r="F4" s="625" t="s">
        <v>3</v>
      </c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  <c r="R4" s="12"/>
      <c r="S4" s="2"/>
      <c r="Y4" s="13"/>
      <c r="Z4" s="624"/>
      <c r="AA4" s="624"/>
      <c r="AB4" s="624"/>
      <c r="AC4" s="624"/>
      <c r="AD4" s="624"/>
      <c r="AE4" s="14"/>
    </row>
    <row r="5" spans="1:31" ht="12" customHeight="1" x14ac:dyDescent="0.35">
      <c r="A5" s="2"/>
      <c r="B5" s="10"/>
      <c r="C5" s="11"/>
      <c r="D5" s="11"/>
      <c r="E5" s="11"/>
      <c r="F5" s="625"/>
      <c r="G5" s="625"/>
      <c r="H5" s="625"/>
      <c r="I5" s="625"/>
      <c r="J5" s="625"/>
      <c r="K5" s="625"/>
      <c r="L5" s="625"/>
      <c r="M5" s="625"/>
      <c r="N5" s="625"/>
      <c r="O5" s="625"/>
      <c r="P5" s="625"/>
      <c r="Q5" s="625"/>
      <c r="R5" s="12"/>
      <c r="S5" s="2"/>
      <c r="Y5" s="13"/>
      <c r="Z5" s="624"/>
      <c r="AA5" s="624"/>
      <c r="AB5" s="624"/>
      <c r="AC5" s="624"/>
      <c r="AD5" s="624"/>
      <c r="AE5" s="14"/>
    </row>
    <row r="6" spans="1:31" ht="25.5" hidden="1" customHeight="1" x14ac:dyDescent="0.35">
      <c r="A6" s="2"/>
      <c r="B6" s="10"/>
      <c r="C6" s="11"/>
      <c r="D6" s="11"/>
      <c r="E6" s="11"/>
      <c r="F6" s="15"/>
      <c r="G6" s="15"/>
      <c r="H6" s="15"/>
      <c r="I6" s="11" t="s">
        <v>4</v>
      </c>
      <c r="J6" s="15"/>
      <c r="K6" s="15"/>
      <c r="L6" s="15"/>
      <c r="M6" s="15"/>
      <c r="N6" s="15"/>
      <c r="O6" s="15"/>
      <c r="P6" s="15"/>
      <c r="Q6" s="15"/>
      <c r="R6" s="12"/>
      <c r="S6" s="2"/>
      <c r="Y6" s="13"/>
      <c r="Z6" s="624"/>
      <c r="AA6" s="624"/>
      <c r="AB6" s="624"/>
      <c r="AC6" s="624"/>
      <c r="AD6" s="624"/>
      <c r="AE6" s="14"/>
    </row>
    <row r="7" spans="1:31" ht="15.75" hidden="1" customHeight="1" x14ac:dyDescent="0.35">
      <c r="A7" s="2"/>
      <c r="B7" s="10"/>
      <c r="C7" s="11"/>
      <c r="D7" s="11"/>
      <c r="E7" s="11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2"/>
      <c r="S7" s="2"/>
      <c r="Y7" s="13"/>
      <c r="Z7" s="624"/>
      <c r="AA7" s="624"/>
      <c r="AB7" s="624"/>
      <c r="AC7" s="624"/>
      <c r="AD7" s="624"/>
      <c r="AE7" s="14"/>
    </row>
    <row r="8" spans="1:31" ht="17.25" customHeight="1" x14ac:dyDescent="0.45">
      <c r="A8" s="2"/>
      <c r="B8" s="10"/>
      <c r="C8" s="11"/>
      <c r="D8" s="17"/>
      <c r="E8" s="17"/>
      <c r="F8" s="18"/>
      <c r="G8" s="19"/>
      <c r="H8" s="20" t="s">
        <v>5</v>
      </c>
      <c r="I8" s="21" t="s">
        <v>6</v>
      </c>
      <c r="J8" s="22"/>
      <c r="K8" s="22"/>
      <c r="L8" s="17"/>
      <c r="M8" s="17"/>
      <c r="N8" s="17"/>
      <c r="O8" s="17"/>
      <c r="P8" s="17"/>
      <c r="Q8" s="11"/>
      <c r="R8" s="12"/>
      <c r="S8" s="2"/>
      <c r="Y8" s="13"/>
      <c r="Z8" s="624"/>
      <c r="AA8" s="624"/>
      <c r="AB8" s="624"/>
      <c r="AC8" s="624"/>
      <c r="AD8" s="624"/>
      <c r="AE8" s="14"/>
    </row>
    <row r="9" spans="1:31" ht="17.25" customHeight="1" x14ac:dyDescent="0.45">
      <c r="A9" s="2"/>
      <c r="B9" s="10"/>
      <c r="C9" s="11"/>
      <c r="D9" s="17"/>
      <c r="E9" s="17"/>
      <c r="F9" s="19"/>
      <c r="G9" s="19"/>
      <c r="H9" s="20" t="s">
        <v>7</v>
      </c>
      <c r="I9" s="21" t="s">
        <v>8</v>
      </c>
      <c r="J9" s="22"/>
      <c r="K9" s="22"/>
      <c r="L9" s="626" t="s">
        <v>9</v>
      </c>
      <c r="M9" s="626"/>
      <c r="N9" s="626"/>
      <c r="O9" s="626"/>
      <c r="P9" s="17"/>
      <c r="Q9" s="11"/>
      <c r="R9" s="12"/>
      <c r="S9" s="2"/>
      <c r="W9" s="23" t="s">
        <v>10</v>
      </c>
      <c r="Y9" s="13"/>
      <c r="AD9" s="24"/>
      <c r="AE9" s="14"/>
    </row>
    <row r="10" spans="1:31" ht="17.25" customHeight="1" x14ac:dyDescent="0.45">
      <c r="A10" s="2"/>
      <c r="B10" s="10"/>
      <c r="C10" s="11"/>
      <c r="D10" s="17"/>
      <c r="E10" s="17"/>
      <c r="F10" s="18"/>
      <c r="G10" s="19"/>
      <c r="H10" s="20" t="s">
        <v>11</v>
      </c>
      <c r="I10" s="21" t="s">
        <v>12</v>
      </c>
      <c r="J10" s="22"/>
      <c r="K10" s="22"/>
      <c r="L10" s="626"/>
      <c r="M10" s="626"/>
      <c r="N10" s="626"/>
      <c r="O10" s="626"/>
      <c r="P10" s="17"/>
      <c r="Q10" s="11"/>
      <c r="R10" s="12"/>
      <c r="S10" s="2"/>
      <c r="U10" s="18" t="str">
        <f>Reporting_Period_Code&amp;"A1"</f>
        <v>2016A1</v>
      </c>
      <c r="W10" s="25"/>
      <c r="Y10" s="13"/>
      <c r="Z10" s="26" t="s">
        <v>13</v>
      </c>
      <c r="AA10" s="24"/>
      <c r="AB10" s="24"/>
      <c r="AD10" s="24"/>
      <c r="AE10" s="14"/>
    </row>
    <row r="11" spans="1:31" ht="17.25" customHeight="1" x14ac:dyDescent="0.45">
      <c r="A11" s="2"/>
      <c r="B11" s="10"/>
      <c r="C11" s="11" t="s">
        <v>14</v>
      </c>
      <c r="D11" s="17"/>
      <c r="E11" s="17"/>
      <c r="F11" s="19"/>
      <c r="G11" s="19"/>
      <c r="H11" s="20" t="s">
        <v>15</v>
      </c>
      <c r="I11" s="27" t="s">
        <v>124</v>
      </c>
      <c r="J11" s="22"/>
      <c r="K11" s="22"/>
      <c r="L11" s="627" t="e">
        <f>IF(AND(AD12="Yes",AD13="Yes",AD14="Yes",AD11="Yes",AD18="Yes",AD19="Yes",AD20="Yes",AD21="Yes",AD17="Yes",AD27="Yes",AD28="Yes",AD29="Yes",AD30="Yes",AD31="Yes",AD32="Yes",AD33="Yes",AD34="Yes",AD35="Yes",AD36="Yes",AD37="Yes",AD38="Yes",AD26="Yes"),"Да - форма готова к отправке","Нет  - просьба проверить правильность заполнения формы")</f>
        <v>#REF!</v>
      </c>
      <c r="M11" s="627"/>
      <c r="N11" s="627"/>
      <c r="O11" s="17"/>
      <c r="P11" s="17"/>
      <c r="Q11" s="11"/>
      <c r="R11" s="12"/>
      <c r="S11" s="2"/>
      <c r="W11" s="25" t="s">
        <v>16</v>
      </c>
      <c r="Y11" s="13"/>
      <c r="Z11" s="24" t="s">
        <v>17</v>
      </c>
      <c r="AA11" s="24"/>
      <c r="AB11" s="24"/>
      <c r="AD11" s="28" t="str">
        <f>IF(AND(NOT(ISBLANK(I11)),NOT(ISBLANK(I12))),"Да","Нет")</f>
        <v>Да</v>
      </c>
      <c r="AE11" s="14"/>
    </row>
    <row r="12" spans="1:31" ht="17.25" customHeight="1" x14ac:dyDescent="0.45">
      <c r="A12" s="2"/>
      <c r="B12" s="10"/>
      <c r="C12" s="11" t="s">
        <v>18</v>
      </c>
      <c r="D12" s="19"/>
      <c r="E12" s="19"/>
      <c r="F12" s="19"/>
      <c r="G12" s="19"/>
      <c r="H12" s="29" t="s">
        <v>19</v>
      </c>
      <c r="I12" s="27" t="s">
        <v>166</v>
      </c>
      <c r="J12" s="22"/>
      <c r="K12" s="22"/>
      <c r="L12" s="627"/>
      <c r="M12" s="627"/>
      <c r="N12" s="627"/>
      <c r="O12" s="17"/>
      <c r="P12" s="22"/>
      <c r="Q12" s="11"/>
      <c r="R12" s="12"/>
      <c r="S12" s="2"/>
      <c r="U12" s="18" t="s">
        <v>20</v>
      </c>
      <c r="W12" s="25" t="s">
        <v>21</v>
      </c>
      <c r="Y12" s="13"/>
      <c r="Z12" s="2" t="s">
        <v>22</v>
      </c>
      <c r="AA12" s="24"/>
      <c r="AB12" s="24"/>
      <c r="AD12" s="28" t="str">
        <f>IF(I14="","Нет","Да")</f>
        <v>Да</v>
      </c>
      <c r="AE12" s="14"/>
    </row>
    <row r="13" spans="1:31" ht="17.25" customHeight="1" x14ac:dyDescent="0.45">
      <c r="A13" s="2"/>
      <c r="B13" s="10"/>
      <c r="C13" s="18"/>
      <c r="D13" s="19"/>
      <c r="E13" s="19"/>
      <c r="F13" s="19"/>
      <c r="G13" s="19"/>
      <c r="H13" s="20" t="s">
        <v>23</v>
      </c>
      <c r="I13" s="30" t="s">
        <v>24</v>
      </c>
      <c r="J13" s="22"/>
      <c r="K13" s="22"/>
      <c r="L13" s="627"/>
      <c r="M13" s="627"/>
      <c r="N13" s="627"/>
      <c r="O13" s="17"/>
      <c r="P13" s="22"/>
      <c r="Q13" s="11"/>
      <c r="R13" s="12"/>
      <c r="S13" s="2"/>
      <c r="U13" s="18"/>
      <c r="W13" s="25" t="s">
        <v>25</v>
      </c>
      <c r="Y13" s="13"/>
      <c r="Z13" s="2" t="s">
        <v>26</v>
      </c>
      <c r="AD13" s="2" t="str">
        <f>IF(I15="","Нет","Да")</f>
        <v>Да</v>
      </c>
      <c r="AE13" s="14"/>
    </row>
    <row r="14" spans="1:31" ht="17.25" customHeight="1" x14ac:dyDescent="0.35">
      <c r="A14" s="2"/>
      <c r="B14" s="10"/>
      <c r="C14" s="11" t="s">
        <v>27</v>
      </c>
      <c r="D14" s="19"/>
      <c r="E14" s="19"/>
      <c r="F14" s="19"/>
      <c r="G14" s="19"/>
      <c r="H14" s="20" t="s">
        <v>28</v>
      </c>
      <c r="I14" s="27" t="s">
        <v>273</v>
      </c>
      <c r="J14" s="22"/>
      <c r="K14" s="22"/>
      <c r="L14" s="627"/>
      <c r="M14" s="627"/>
      <c r="N14" s="627"/>
      <c r="O14" s="22"/>
      <c r="P14" s="22"/>
      <c r="Q14" s="11"/>
      <c r="R14" s="12"/>
      <c r="S14" s="2"/>
      <c r="U14" s="18"/>
      <c r="W14" s="25" t="s">
        <v>29</v>
      </c>
      <c r="Y14" s="13"/>
      <c r="Z14" s="2" t="s">
        <v>30</v>
      </c>
      <c r="AA14" s="24"/>
      <c r="AB14" s="24"/>
      <c r="AD14" s="28" t="str">
        <f>IF(COUNTBLANK(METADATA_COVERPAGE_2)&gt;0,"Нет","Да")</f>
        <v>Да</v>
      </c>
      <c r="AE14" s="14"/>
    </row>
    <row r="15" spans="1:31" ht="19.2" x14ac:dyDescent="0.45">
      <c r="A15" s="2"/>
      <c r="B15" s="10"/>
      <c r="C15" s="11" t="s">
        <v>31</v>
      </c>
      <c r="D15" s="19"/>
      <c r="E15" s="19"/>
      <c r="F15" s="19"/>
      <c r="G15" s="19"/>
      <c r="H15" s="20" t="s">
        <v>32</v>
      </c>
      <c r="I15" s="27" t="s">
        <v>25</v>
      </c>
      <c r="J15" s="22"/>
      <c r="K15" s="22"/>
      <c r="L15" s="17" t="s">
        <v>33</v>
      </c>
      <c r="M15" s="17"/>
      <c r="N15" s="22"/>
      <c r="O15" s="22"/>
      <c r="P15" s="22"/>
      <c r="Q15" s="11"/>
      <c r="R15" s="12"/>
      <c r="S15" s="2"/>
      <c r="Y15" s="13"/>
      <c r="Z15" s="31" t="s">
        <v>34</v>
      </c>
      <c r="AD15" s="24"/>
      <c r="AE15" s="14"/>
    </row>
    <row r="16" spans="1:31" ht="17.25" customHeight="1" x14ac:dyDescent="0.45">
      <c r="A16" s="2"/>
      <c r="B16" s="10"/>
      <c r="C16" s="11"/>
      <c r="D16" s="17"/>
      <c r="E16" s="17"/>
      <c r="F16" s="17"/>
      <c r="G16" s="17"/>
      <c r="H16" s="32"/>
      <c r="I16" s="33"/>
      <c r="J16" s="17"/>
      <c r="K16" s="17"/>
      <c r="L16" s="22"/>
      <c r="M16" s="22"/>
      <c r="N16" s="17"/>
      <c r="O16" s="17"/>
      <c r="P16" s="17"/>
      <c r="Q16" s="11"/>
      <c r="R16" s="12"/>
      <c r="S16" s="2"/>
      <c r="Y16" s="13"/>
      <c r="AD16" s="24"/>
      <c r="AE16" s="14"/>
    </row>
    <row r="17" spans="1:36" ht="19.2" x14ac:dyDescent="0.45">
      <c r="A17" s="2"/>
      <c r="B17" s="10"/>
      <c r="C17" s="11" t="s">
        <v>35</v>
      </c>
      <c r="D17" s="17"/>
      <c r="E17" s="17"/>
      <c r="F17" s="17"/>
      <c r="G17" s="17"/>
      <c r="H17" s="29" t="s">
        <v>36</v>
      </c>
      <c r="I17" s="27"/>
      <c r="J17" s="17"/>
      <c r="K17" s="17"/>
      <c r="L17" s="34" t="s">
        <v>16</v>
      </c>
      <c r="M17" s="34" t="s">
        <v>37</v>
      </c>
      <c r="N17" s="17"/>
      <c r="O17" s="17"/>
      <c r="P17" s="17"/>
      <c r="Q17" s="11"/>
      <c r="R17" s="12"/>
      <c r="S17" s="2"/>
      <c r="W17" s="25" t="s">
        <v>38</v>
      </c>
      <c r="X17" s="35" t="s">
        <v>39</v>
      </c>
      <c r="Y17" s="13"/>
      <c r="Z17" s="2" t="s">
        <v>40</v>
      </c>
      <c r="AD17" s="24" t="str">
        <f>IF(AND(OR(IF(ISNUMBER(Table1!E118),ABS(Table1!E118)&lt;0.05,0),TRIM(Table1!E118)="NA"),OR(IF(ISNUMBER(Table1!F118),ABS(Table1!F118)&lt;0.05,0),TRIM(Table1!F118)="NA"),OR(IF(ISNUMBER(Table1!G118),ABS(Table1!G118)&lt;0.05,0),TRIM(Table1!G118)="NA"),OR(IF(ISNUMBER(Table1!H118),ABS(Table1!H118)&lt;0.05,0),TRIM(Table1!H118)="NA"),OR(IF(ISNUMBER(Table1!I118),ABS(Table1!I118)&lt;0.05,0),TRIM(Table1!I118)="NA"),OR(IF(ISNUMBER(Table1!J118),ABS(Table1!J118)&lt;0.05,0),TRIM(Table1!J118)="NA"),OR(IF(ISNUMBER(Table1!K118),ABS(Table1!K118)&lt;0.05,0),TRIM(Table1!K118)="NA"),OR(IF(ISNUMBER(Table1!L118),ABS(Table1!L118)&lt;0.05,0),TRIM(Table1!L118)="NA"),OR(IF(ISNUMBER(Table1!M118),ABS(Table1!M118)&lt;0.05,0),TRIM(Table1!M118)="NA"),OR(IF(ISNUMBER(Table1!N118),ABS(Table1!N118)&lt;0.05,0),TRIM(Table1!N118)="NA")),"Да","Нет")</f>
        <v>Да</v>
      </c>
      <c r="AE17" s="14"/>
    </row>
    <row r="18" spans="1:36" ht="19.2" x14ac:dyDescent="0.45">
      <c r="A18" s="2"/>
      <c r="B18" s="10"/>
      <c r="C18" s="11" t="s">
        <v>41</v>
      </c>
      <c r="D18" s="17"/>
      <c r="E18" s="17"/>
      <c r="F18" s="17"/>
      <c r="G18" s="17"/>
      <c r="H18" s="29" t="s">
        <v>42</v>
      </c>
      <c r="I18" s="27"/>
      <c r="J18" s="17"/>
      <c r="K18" s="17"/>
      <c r="L18" s="36" t="s">
        <v>21</v>
      </c>
      <c r="M18" s="36" t="s">
        <v>43</v>
      </c>
      <c r="N18" s="17"/>
      <c r="O18" s="17"/>
      <c r="P18" s="17"/>
      <c r="Q18" s="11"/>
      <c r="R18" s="12"/>
      <c r="S18" s="2"/>
      <c r="W18" s="25" t="s">
        <v>44</v>
      </c>
      <c r="X18" s="35" t="s">
        <v>20</v>
      </c>
      <c r="Y18" s="13"/>
      <c r="Z18" s="2" t="s">
        <v>45</v>
      </c>
      <c r="AD18" s="24" t="str">
        <f>IF(AND(OR(IF(ISNUMBER(Table2!E84),ABS(Table2!E84)&lt;0.05,0),TRIM(Table2!E84)="NA"),OR(IF(ISNUMBER(Table2!F84),ABS(Table2!F84)&lt;0.05,0),TRIM(Table2!F84)="NA"),OR(IF(ISNUMBER(Table2!G84),ABS(Table2!G84)&lt;0.05,0),TRIM(Table2!G84)="NA"),OR(IF(ISNUMBER(Table2!H84),ABS(Table2!H84)&lt;0.05,0),TRIM(Table2!H84)="NA"),OR(IF(ISNUMBER(Table2!I84),ABS(Table2!I84)&lt;0.05,0),TRIM(Table2!I84)="NA"),OR(IF(ISNUMBER(Table2!J84),ABS(Table2!J84)&lt;0.05,0),TRIM(Table2!J84)="NA"),OR(IF(ISNUMBER(Table2!K84),ABS(Table2!K84)&lt;0.05,0),TRIM(Table2!K84)="NA"),OR(IF(ISNUMBER(Table2!L84),ABS(Table2!L84)&lt;0.05,0),TRIM(Table2!L84)="NA"),OR(IF(ISNUMBER(Table2!M84),ABS(Table2!M84)&lt;0.05,0),TRIM(Table2!M84)="NA"),OR(IF(ISNUMBER(Table2!N84),ABS(Table2!N84)&lt;0.05,0),TRIM(Table2!N84)="NA")),"Да","Нет")</f>
        <v>Да</v>
      </c>
      <c r="AE18" s="14"/>
    </row>
    <row r="19" spans="1:36" ht="19.2" x14ac:dyDescent="0.45">
      <c r="A19" s="2"/>
      <c r="B19" s="10"/>
      <c r="C19" s="11" t="s">
        <v>46</v>
      </c>
      <c r="D19" s="17"/>
      <c r="E19" s="17"/>
      <c r="F19" s="17"/>
      <c r="G19" s="17"/>
      <c r="H19" s="29" t="s">
        <v>47</v>
      </c>
      <c r="I19" s="27"/>
      <c r="J19" s="17"/>
      <c r="K19" s="17"/>
      <c r="L19" s="36" t="s">
        <v>25</v>
      </c>
      <c r="M19" s="36" t="s">
        <v>48</v>
      </c>
      <c r="N19" s="17"/>
      <c r="O19" s="17"/>
      <c r="P19" s="17"/>
      <c r="Q19" s="11"/>
      <c r="R19" s="12"/>
      <c r="S19" s="2"/>
      <c r="W19" s="25" t="s">
        <v>49</v>
      </c>
      <c r="X19" s="35" t="s">
        <v>50</v>
      </c>
      <c r="Y19" s="13"/>
      <c r="Z19" s="2" t="s">
        <v>51</v>
      </c>
      <c r="AD19" s="24" t="str">
        <f>IF(AND(OR(IF(ISNUMBER(Table3!E103),ABS(Table3!E103)&lt;0.05,0),TRIM(Table3!E103)="NA"),OR(IF(ISNUMBER(Table3!F103),ABS(Table3!F103)&lt;0.05,0),TRIM(Table3!F103)="NA"),OR(IF(ISNUMBER(Table3!G103),ABS(Table3!G103)&lt;0.05,0),TRIM(Table3!G103)="NA"),OR(IF(ISNUMBER(Table3!H103),ABS(Table3!H103)&lt;0.05,0),TRIM(Table3!H103)="NA"),OR(IF(ISNUMBER(Table3!I103),ABS(Table3!I103)&lt;0.05,0),TRIM(Table3!I103)="NA"),OR(IF(ISNUMBER(Table3!J103),ABS(Table3!J103)&lt;0.05,0),TRIM(Table3!J103)="NA"),OR(IF(ISNUMBER(Table3!K103),ABS(Table3!K103)&lt;0.05,0),TRIM(Table3!K103)="NA"),OR(IF(ISNUMBER(Table3!L103),ABS(Table3!L103)&lt;0.05,0),TRIM(Table3!L103)="NA"),OR(IF(ISNUMBER(Table3!M103),ABS(Table3!M103)&lt;0.05,0),TRIM(Table3!M103)="NA"),OR(IF(ISNUMBER(Table3!N103),ABS(Table3!N103)&lt;0.05,0),TRIM(Table3!N103)="NA")),"Да","Нет")</f>
        <v>Да</v>
      </c>
      <c r="AE19" s="14"/>
    </row>
    <row r="20" spans="1:36" ht="19.2" x14ac:dyDescent="0.45">
      <c r="A20" s="2"/>
      <c r="B20" s="10"/>
      <c r="C20" s="11" t="s">
        <v>52</v>
      </c>
      <c r="D20" s="17"/>
      <c r="E20" s="17"/>
      <c r="F20" s="17"/>
      <c r="G20" s="17"/>
      <c r="H20" s="29" t="s">
        <v>53</v>
      </c>
      <c r="I20" s="27"/>
      <c r="J20" s="17"/>
      <c r="K20" s="17"/>
      <c r="L20" s="36" t="s">
        <v>29</v>
      </c>
      <c r="M20" s="36" t="s">
        <v>54</v>
      </c>
      <c r="N20" s="17"/>
      <c r="O20" s="17"/>
      <c r="P20" s="17"/>
      <c r="Q20" s="11"/>
      <c r="R20" s="12"/>
      <c r="S20" s="2"/>
      <c r="W20" s="37"/>
      <c r="X20" s="38"/>
      <c r="Y20" s="13"/>
      <c r="Z20" s="2" t="s">
        <v>55</v>
      </c>
      <c r="AD20" s="24" t="str">
        <f>IF(AND(OR(IF(ISNUMBER(Table6!E119),ABS(Table6!E119)&lt;0.05,0),TRIM(Table6!E119)="NA"),OR(IF(ISNUMBER(Table6!F119),ABS(Table6!F119)&lt;0.05,0),TRIM(Table6!F119)="NA"),OR(IF(ISNUMBER(Table6!G119),ABS(Table6!G119)&lt;0.05,0),TRIM(Table6!G119)="NA"),OR(IF(ISNUMBER(Table6!H119),ABS(Table6!H119)&lt;0.05,0),TRIM(Table6!H119)="NA"),OR(IF(ISNUMBER(Table6!I119),ABS(Table6!I119)&lt;0.05,0),TRIM(Table6!I119)="NA"),OR(IF(ISNUMBER(Table6!J119),ABS(Table6!J119)&lt;0.05,0),TRIM(Table6!J119)="NA"),OR(IF(ISNUMBER(Table6!K119),ABS(Table6!K119)&lt;0.05,0),TRIM(Table6!K119)="NA"),OR(IF(ISNUMBER(Table6!L119),ABS(Table6!L119)&lt;0.05,0),TRIM(Table6!L119)="NA"),OR(IF(ISNUMBER(Table6!M119),ABS(Table6!M119)&lt;0.05,0),TRIM(Table6!M119)="NA"),OR(IF(ISNUMBER(Table6!N119),ABS(Table6!N119)&lt;0.05,0),TRIM(Table6!N119)="NA")),"Да","Нет")</f>
        <v>Да</v>
      </c>
      <c r="AE20" s="14"/>
    </row>
    <row r="21" spans="1:36" ht="17.25" customHeight="1" x14ac:dyDescent="0.45">
      <c r="A21" s="2"/>
      <c r="B21" s="10"/>
      <c r="C21" s="11" t="s">
        <v>56</v>
      </c>
      <c r="D21" s="17"/>
      <c r="E21" s="17"/>
      <c r="F21" s="17"/>
      <c r="G21" s="17"/>
      <c r="H21" s="29" t="s">
        <v>57</v>
      </c>
      <c r="I21" s="27"/>
      <c r="J21" s="17"/>
      <c r="K21" s="17"/>
      <c r="L21" s="17"/>
      <c r="M21" s="17"/>
      <c r="N21" s="17"/>
      <c r="O21" s="17"/>
      <c r="P21" s="17"/>
      <c r="Q21" s="11"/>
      <c r="R21" s="12"/>
      <c r="S21" s="2"/>
      <c r="W21" s="39" t="s">
        <v>58</v>
      </c>
      <c r="X21" s="38"/>
      <c r="Y21" s="13"/>
      <c r="Z21" s="2" t="s">
        <v>59</v>
      </c>
      <c r="AD21" s="40" t="str">
        <f>IF(AND(OR(IF(ISNUMBER(Table7!E92),ABS(Table7!E92)&lt;0.05,0),TRIM(Table7!E92)="NA"),OR(IF(ISNUMBER(Table7!F92),ABS(Table7!F92)&lt;0.05,0),TRIM(Table7!F92)="NA"),OR(IF(ISNUMBER(Table7!G92),ABS(Table7!G92)&lt;0.05,0),TRIM(Table7!G92)="NA"),OR(IF(ISNUMBER(Table7!H92),ABS(Table7!H92)&lt;0.05,0),TRIM(Table7!H92)="NA"),OR(IF(ISNUMBER(Table7!I92),ABS(Table7!I92)&lt;0.05,0),TRIM(Table7!I92)="NA"),OR(IF(ISNUMBER(Table7!J92),ABS(Table7!J92)&lt;0.05,0),TRIM(Table7!J92)="NA"),OR(IF(ISNUMBER(Table7!K92),ABS(Table7!K92)&lt;0.05,0),TRIM(Table7!K92)="NA"),OR(IF(ISNUMBER(Table7!L92),ABS(Table7!L92)&lt;0.05,0),TRIM(Table7!L92)="NA"),OR(IF(ISNUMBER(Table7!M92),ABS(Table7!M92)&lt;0.05,0),TRIM(Table7!M92)="NA"),OR(IF(ISNUMBER(Table7!N92),ABS(Table7!N92)&lt;0.05,0),TRIM(Table7!N92)="NA")),"Да","Нет")</f>
        <v>Да</v>
      </c>
      <c r="AE21" s="14"/>
    </row>
    <row r="22" spans="1:36" ht="17.25" customHeight="1" x14ac:dyDescent="0.45">
      <c r="A22" s="2"/>
      <c r="B22" s="10"/>
      <c r="C22" s="11" t="s">
        <v>60</v>
      </c>
      <c r="D22" s="17"/>
      <c r="E22" s="17"/>
      <c r="F22" s="17"/>
      <c r="G22" s="17"/>
      <c r="H22" s="29" t="s">
        <v>61</v>
      </c>
      <c r="I22" s="41"/>
      <c r="J22" s="17"/>
      <c r="K22" s="17"/>
      <c r="L22" s="17"/>
      <c r="M22" s="17"/>
      <c r="N22" s="17"/>
      <c r="O22" s="17"/>
      <c r="P22" s="17"/>
      <c r="Q22" s="11"/>
      <c r="R22" s="12"/>
      <c r="S22" s="2"/>
      <c r="W22" s="42" t="s">
        <v>62</v>
      </c>
      <c r="X22" s="35" t="s">
        <v>63</v>
      </c>
      <c r="Y22" s="13"/>
      <c r="Z22" s="43"/>
      <c r="AA22" s="43"/>
      <c r="AB22" s="43"/>
      <c r="AC22" s="43"/>
      <c r="AD22" s="43"/>
      <c r="AE22" s="14"/>
    </row>
    <row r="23" spans="1:36" ht="18" customHeight="1" x14ac:dyDescent="0.45">
      <c r="A23" s="2"/>
      <c r="B23" s="10"/>
      <c r="C23" s="11"/>
      <c r="D23" s="11"/>
      <c r="E23" s="44"/>
      <c r="F23" s="44"/>
      <c r="G23" s="44"/>
      <c r="H23" s="44"/>
      <c r="I23" s="11"/>
      <c r="J23" s="11"/>
      <c r="K23" s="11"/>
      <c r="L23" s="11"/>
      <c r="M23" s="11"/>
      <c r="N23" s="11"/>
      <c r="O23" s="11"/>
      <c r="P23" s="11"/>
      <c r="Q23" s="11"/>
      <c r="R23" s="12"/>
      <c r="S23" s="2"/>
      <c r="W23" s="42" t="s">
        <v>64</v>
      </c>
      <c r="X23" s="35" t="s">
        <v>65</v>
      </c>
      <c r="Y23" s="13"/>
      <c r="Z23" s="619" t="s">
        <v>66</v>
      </c>
      <c r="AA23" s="619"/>
      <c r="AB23" s="619"/>
      <c r="AC23" s="619"/>
      <c r="AD23" s="619"/>
      <c r="AE23" s="619"/>
    </row>
    <row r="24" spans="1:36" ht="59.25" customHeight="1" x14ac:dyDescent="0.35">
      <c r="A24" s="2"/>
      <c r="B24" s="10"/>
      <c r="C24" s="11"/>
      <c r="D24" s="620" t="s">
        <v>67</v>
      </c>
      <c r="E24" s="620"/>
      <c r="F24" s="620"/>
      <c r="G24" s="620"/>
      <c r="H24" s="620"/>
      <c r="I24" s="45" t="s">
        <v>68</v>
      </c>
      <c r="J24" s="45" t="s">
        <v>69</v>
      </c>
      <c r="K24" s="45" t="s">
        <v>70</v>
      </c>
      <c r="L24" s="45" t="s">
        <v>71</v>
      </c>
      <c r="M24" s="45" t="s">
        <v>72</v>
      </c>
      <c r="N24" s="45" t="s">
        <v>73</v>
      </c>
      <c r="O24" s="45" t="s">
        <v>74</v>
      </c>
      <c r="P24" s="45" t="s">
        <v>75</v>
      </c>
      <c r="Q24" s="46"/>
      <c r="R24" s="12"/>
      <c r="S24" s="2"/>
      <c r="W24" s="42" t="s">
        <v>76</v>
      </c>
      <c r="X24" s="35" t="s">
        <v>77</v>
      </c>
      <c r="Y24" s="13"/>
      <c r="Z24" s="619"/>
      <c r="AA24" s="619"/>
      <c r="AB24" s="619"/>
      <c r="AC24" s="619"/>
      <c r="AD24" s="619"/>
      <c r="AE24" s="619"/>
    </row>
    <row r="25" spans="1:36" ht="15" customHeight="1" x14ac:dyDescent="0.35">
      <c r="A25" s="2"/>
      <c r="B25" s="10"/>
      <c r="C25" s="11"/>
      <c r="D25" s="621" t="s">
        <v>78</v>
      </c>
      <c r="E25" s="621"/>
      <c r="F25" s="621"/>
      <c r="G25" s="621"/>
      <c r="H25" s="621"/>
      <c r="I25" s="47" t="s">
        <v>79</v>
      </c>
      <c r="J25" s="47" t="s">
        <v>80</v>
      </c>
      <c r="K25" s="47" t="s">
        <v>81</v>
      </c>
      <c r="L25" s="47" t="s">
        <v>82</v>
      </c>
      <c r="M25" s="47" t="s">
        <v>83</v>
      </c>
      <c r="N25" s="47" t="s">
        <v>84</v>
      </c>
      <c r="O25" s="47" t="s">
        <v>85</v>
      </c>
      <c r="P25" s="47" t="s">
        <v>86</v>
      </c>
      <c r="Q25" s="46"/>
      <c r="R25" s="12"/>
      <c r="S25" s="2"/>
      <c r="W25" s="42" t="s">
        <v>87</v>
      </c>
      <c r="X25" s="35" t="s">
        <v>88</v>
      </c>
      <c r="Y25" s="13"/>
      <c r="Z25" s="619"/>
      <c r="AA25" s="619"/>
      <c r="AB25" s="619"/>
      <c r="AC25" s="619"/>
      <c r="AD25" s="619"/>
      <c r="AE25" s="619"/>
    </row>
    <row r="26" spans="1:36" ht="13.5" customHeight="1" x14ac:dyDescent="0.35">
      <c r="A26" s="2"/>
      <c r="B26" s="10"/>
      <c r="C26" s="11"/>
      <c r="D26" s="621"/>
      <c r="E26" s="621"/>
      <c r="F26" s="621"/>
      <c r="G26" s="621"/>
      <c r="H26" s="621"/>
      <c r="I26" s="48"/>
      <c r="J26" s="48"/>
      <c r="K26" s="48"/>
      <c r="L26" s="48"/>
      <c r="M26" s="48"/>
      <c r="N26" s="48"/>
      <c r="O26" s="48"/>
      <c r="P26" s="48"/>
      <c r="Q26" s="46"/>
      <c r="R26" s="12"/>
      <c r="S26" s="2"/>
      <c r="W26" s="42" t="s">
        <v>89</v>
      </c>
      <c r="X26" s="35" t="s">
        <v>90</v>
      </c>
      <c r="Y26" s="13"/>
      <c r="Z26" s="2" t="s">
        <v>91</v>
      </c>
      <c r="AD26" s="2" t="str">
        <f>IF(OR(COUNTBLANK(StatementII!E9:M22)&gt;0,COUNTBLANK(StatementII!E24:M30)&gt;0,COUNTBLANK(StatementII!E32:M40)&gt;0),"Нет","Да")</f>
        <v>Да</v>
      </c>
      <c r="AE26" s="14"/>
      <c r="AJ26" s="1"/>
    </row>
    <row r="27" spans="1:36" ht="13.5" customHeight="1" x14ac:dyDescent="0.35">
      <c r="A27" s="2"/>
      <c r="B27" s="10"/>
      <c r="C27" s="11" t="s">
        <v>92</v>
      </c>
      <c r="D27" s="49" t="s">
        <v>93</v>
      </c>
      <c r="E27" s="50"/>
      <c r="F27" s="50"/>
      <c r="G27" s="50"/>
      <c r="H27" s="51" t="s">
        <v>94</v>
      </c>
      <c r="I27" s="52" t="s">
        <v>3107</v>
      </c>
      <c r="J27" s="52" t="s">
        <v>3107</v>
      </c>
      <c r="K27" s="52" t="s">
        <v>3107</v>
      </c>
      <c r="L27" s="52" t="s">
        <v>3107</v>
      </c>
      <c r="M27" s="52" t="s">
        <v>3107</v>
      </c>
      <c r="N27" s="52" t="s">
        <v>3107</v>
      </c>
      <c r="O27" s="52" t="s">
        <v>3107</v>
      </c>
      <c r="P27" s="52" t="s">
        <v>3107</v>
      </c>
      <c r="Q27" s="46"/>
      <c r="R27" s="12"/>
      <c r="S27" s="2"/>
      <c r="W27" s="42" t="s">
        <v>95</v>
      </c>
      <c r="X27" s="35" t="s">
        <v>96</v>
      </c>
      <c r="Y27" s="13"/>
      <c r="Z27" s="2" t="s">
        <v>40</v>
      </c>
      <c r="AA27" s="24"/>
      <c r="AB27" s="24"/>
      <c r="AD27" s="2" t="str">
        <f>IF(COUNTBLANK(Table1!E8:N89)&gt;0,"Нет","Да")</f>
        <v>Да</v>
      </c>
      <c r="AE27" s="14"/>
      <c r="AJ27" s="1"/>
    </row>
    <row r="28" spans="1:36" ht="13.5" customHeight="1" x14ac:dyDescent="0.35">
      <c r="A28" s="2"/>
      <c r="B28" s="10"/>
      <c r="C28" s="11" t="s">
        <v>97</v>
      </c>
      <c r="D28" s="49" t="s">
        <v>98</v>
      </c>
      <c r="E28" s="50"/>
      <c r="F28" s="50"/>
      <c r="G28" s="50"/>
      <c r="H28" s="51" t="s">
        <v>99</v>
      </c>
      <c r="I28" s="52" t="s">
        <v>3108</v>
      </c>
      <c r="J28" s="52" t="s">
        <v>3108</v>
      </c>
      <c r="K28" s="52" t="s">
        <v>3108</v>
      </c>
      <c r="L28" s="52" t="s">
        <v>3108</v>
      </c>
      <c r="M28" s="52" t="s">
        <v>3108</v>
      </c>
      <c r="N28" s="52" t="s">
        <v>3108</v>
      </c>
      <c r="O28" s="52" t="s">
        <v>3108</v>
      </c>
      <c r="P28" s="52" t="s">
        <v>3108</v>
      </c>
      <c r="Q28" s="46"/>
      <c r="R28" s="12"/>
      <c r="S28" s="2"/>
      <c r="W28" s="42" t="s">
        <v>100</v>
      </c>
      <c r="X28" s="35" t="s">
        <v>101</v>
      </c>
      <c r="Y28" s="13"/>
      <c r="Z28" s="2" t="s">
        <v>45</v>
      </c>
      <c r="AA28" s="24"/>
      <c r="AB28" s="24"/>
      <c r="AD28" s="2" t="str">
        <f>IF(COUNTBLANK(Table2!E8:N53)&gt;0,"Нет","Да")</f>
        <v>Да</v>
      </c>
      <c r="AE28" s="14"/>
      <c r="AJ28" s="1"/>
    </row>
    <row r="29" spans="1:36" ht="13.5" customHeight="1" x14ac:dyDescent="0.35">
      <c r="A29" s="2"/>
      <c r="B29" s="10"/>
      <c r="C29" s="11" t="s">
        <v>102</v>
      </c>
      <c r="D29" s="49" t="s">
        <v>103</v>
      </c>
      <c r="E29" s="50"/>
      <c r="F29" s="50"/>
      <c r="G29" s="50"/>
      <c r="H29" s="51" t="s">
        <v>99</v>
      </c>
      <c r="I29" s="52" t="s">
        <v>3108</v>
      </c>
      <c r="J29" s="52" t="s">
        <v>3108</v>
      </c>
      <c r="K29" s="52" t="s">
        <v>3108</v>
      </c>
      <c r="L29" s="52" t="s">
        <v>3108</v>
      </c>
      <c r="M29" s="52" t="s">
        <v>3108</v>
      </c>
      <c r="N29" s="52" t="s">
        <v>3108</v>
      </c>
      <c r="O29" s="52" t="s">
        <v>3108</v>
      </c>
      <c r="P29" s="52" t="s">
        <v>3108</v>
      </c>
      <c r="Q29" s="46"/>
      <c r="R29" s="12"/>
      <c r="S29" s="2"/>
      <c r="W29" s="42" t="s">
        <v>104</v>
      </c>
      <c r="X29" s="35" t="s">
        <v>105</v>
      </c>
      <c r="Y29" s="13"/>
      <c r="Z29" s="2" t="s">
        <v>51</v>
      </c>
      <c r="AA29" s="24"/>
      <c r="AB29" s="24"/>
      <c r="AD29" s="2" t="str">
        <f>IF(COUNTBLANK(Table3!E8:N99)&gt;0,"Нет","Да")</f>
        <v>Да</v>
      </c>
      <c r="AE29" s="14"/>
      <c r="AJ29" s="1"/>
    </row>
    <row r="30" spans="1:36" ht="22.5" customHeight="1" x14ac:dyDescent="0.35">
      <c r="A30" s="2"/>
      <c r="B30" s="10"/>
      <c r="C30" s="11" t="s">
        <v>106</v>
      </c>
      <c r="D30" s="622" t="s">
        <v>107</v>
      </c>
      <c r="E30" s="622"/>
      <c r="F30" s="622"/>
      <c r="G30" s="622"/>
      <c r="H30" s="53" t="s">
        <v>99</v>
      </c>
      <c r="I30" s="52" t="s">
        <v>3108</v>
      </c>
      <c r="J30" s="52" t="s">
        <v>3108</v>
      </c>
      <c r="K30" s="52" t="s">
        <v>3108</v>
      </c>
      <c r="L30" s="52" t="s">
        <v>3108</v>
      </c>
      <c r="M30" s="52" t="s">
        <v>3108</v>
      </c>
      <c r="N30" s="52" t="s">
        <v>3108</v>
      </c>
      <c r="O30" s="52" t="s">
        <v>3108</v>
      </c>
      <c r="P30" s="52" t="s">
        <v>3108</v>
      </c>
      <c r="Q30" s="46"/>
      <c r="R30" s="12"/>
      <c r="S30" s="2"/>
      <c r="W30" s="42" t="s">
        <v>108</v>
      </c>
      <c r="X30" s="35" t="s">
        <v>109</v>
      </c>
      <c r="Y30" s="13"/>
      <c r="Z30" s="2" t="s">
        <v>110</v>
      </c>
      <c r="AA30" s="24"/>
      <c r="AB30" s="24"/>
      <c r="AD30" s="2" t="str">
        <f>IF(COUNTBLANK(Table4!E8:N37)&gt;0,"Нет","Да")</f>
        <v>Да</v>
      </c>
      <c r="AE30" s="14"/>
      <c r="AJ30" s="1"/>
    </row>
    <row r="31" spans="1:36" ht="13.5" customHeight="1" x14ac:dyDescent="0.35">
      <c r="A31" s="2"/>
      <c r="B31" s="10"/>
      <c r="C31" s="11" t="s">
        <v>111</v>
      </c>
      <c r="D31" s="49" t="s">
        <v>112</v>
      </c>
      <c r="E31" s="50"/>
      <c r="F31" s="50"/>
      <c r="G31" s="50"/>
      <c r="H31" s="51" t="s">
        <v>99</v>
      </c>
      <c r="I31" s="52" t="s">
        <v>3108</v>
      </c>
      <c r="J31" s="52" t="s">
        <v>3108</v>
      </c>
      <c r="K31" s="52" t="s">
        <v>3108</v>
      </c>
      <c r="L31" s="52" t="s">
        <v>3108</v>
      </c>
      <c r="M31" s="52" t="s">
        <v>3108</v>
      </c>
      <c r="N31" s="52" t="s">
        <v>3108</v>
      </c>
      <c r="O31" s="52" t="s">
        <v>3108</v>
      </c>
      <c r="P31" s="52" t="s">
        <v>3108</v>
      </c>
      <c r="Q31" s="46"/>
      <c r="R31" s="12"/>
      <c r="S31" s="2"/>
      <c r="W31" s="42" t="s">
        <v>113</v>
      </c>
      <c r="X31" s="35" t="s">
        <v>114</v>
      </c>
      <c r="Y31" s="13"/>
      <c r="Z31" s="2" t="s">
        <v>115</v>
      </c>
      <c r="AA31" s="24"/>
      <c r="AB31" s="24"/>
      <c r="AD31" s="2" t="str">
        <f>IF(COUNTBLANK(Table5!E8:N37)&gt;0,"Нет","Да")</f>
        <v>Да</v>
      </c>
      <c r="AE31" s="14"/>
      <c r="AJ31" s="1"/>
    </row>
    <row r="32" spans="1:36" ht="13.5" customHeight="1" x14ac:dyDescent="0.35">
      <c r="A32" s="2"/>
      <c r="B32" s="10"/>
      <c r="C32" s="11" t="s">
        <v>116</v>
      </c>
      <c r="D32" s="49" t="s">
        <v>117</v>
      </c>
      <c r="E32" s="50"/>
      <c r="F32" s="50"/>
      <c r="G32" s="50"/>
      <c r="H32" s="51" t="s">
        <v>118</v>
      </c>
      <c r="I32" s="52" t="s">
        <v>3109</v>
      </c>
      <c r="J32" s="52" t="s">
        <v>3109</v>
      </c>
      <c r="K32" s="52" t="s">
        <v>3109</v>
      </c>
      <c r="L32" s="52" t="s">
        <v>3109</v>
      </c>
      <c r="M32" s="52" t="s">
        <v>3109</v>
      </c>
      <c r="N32" s="52" t="s">
        <v>3109</v>
      </c>
      <c r="O32" s="52" t="s">
        <v>3109</v>
      </c>
      <c r="P32" s="52" t="s">
        <v>3109</v>
      </c>
      <c r="Q32" s="46"/>
      <c r="R32" s="12"/>
      <c r="S32" s="2"/>
      <c r="W32" s="42" t="s">
        <v>119</v>
      </c>
      <c r="X32" s="35" t="s">
        <v>120</v>
      </c>
      <c r="Y32" s="13"/>
      <c r="Z32" s="2" t="s">
        <v>55</v>
      </c>
      <c r="AA32" s="24"/>
      <c r="AB32" s="24"/>
      <c r="AD32" s="2" t="str">
        <f>IF(COUNTBLANK(Table6!E8:N112)&gt;0,"Нет","Да")</f>
        <v>Да</v>
      </c>
      <c r="AE32" s="14"/>
      <c r="AJ32" s="1"/>
    </row>
    <row r="33" spans="1:36" ht="13.5" customHeight="1" x14ac:dyDescent="0.35">
      <c r="A33" s="2"/>
      <c r="B33" s="10"/>
      <c r="C33" s="11" t="s">
        <v>121</v>
      </c>
      <c r="D33" s="49" t="s">
        <v>122</v>
      </c>
      <c r="E33" s="50"/>
      <c r="F33" s="50"/>
      <c r="G33" s="50"/>
      <c r="H33" s="51" t="s">
        <v>123</v>
      </c>
      <c r="I33" s="52" t="s">
        <v>3110</v>
      </c>
      <c r="J33" s="52" t="s">
        <v>3110</v>
      </c>
      <c r="K33" s="52" t="s">
        <v>3110</v>
      </c>
      <c r="L33" s="52" t="s">
        <v>3110</v>
      </c>
      <c r="M33" s="52" t="s">
        <v>3110</v>
      </c>
      <c r="N33" s="52" t="s">
        <v>3110</v>
      </c>
      <c r="O33" s="52" t="s">
        <v>3110</v>
      </c>
      <c r="P33" s="52" t="s">
        <v>3110</v>
      </c>
      <c r="Q33" s="46"/>
      <c r="R33" s="12"/>
      <c r="S33" s="2"/>
      <c r="W33" s="42" t="s">
        <v>124</v>
      </c>
      <c r="X33" s="35" t="s">
        <v>125</v>
      </c>
      <c r="Y33" s="13"/>
      <c r="Z33" s="2" t="s">
        <v>126</v>
      </c>
      <c r="AA33" s="24"/>
      <c r="AB33" s="24"/>
      <c r="AD33" s="2" t="e">
        <f>IF(COUNTBLANK(#REF!)&gt;0,"Нет","Да")</f>
        <v>#REF!</v>
      </c>
      <c r="AE33" s="14"/>
      <c r="AJ33" s="1"/>
    </row>
    <row r="34" spans="1:36" ht="13.5" customHeight="1" x14ac:dyDescent="0.35">
      <c r="A34" s="2"/>
      <c r="B34" s="10"/>
      <c r="C34" s="11" t="s">
        <v>127</v>
      </c>
      <c r="D34" s="49" t="s">
        <v>128</v>
      </c>
      <c r="E34" s="50"/>
      <c r="F34" s="50"/>
      <c r="G34" s="50"/>
      <c r="H34" s="51" t="s">
        <v>129</v>
      </c>
      <c r="I34" s="52" t="s">
        <v>3111</v>
      </c>
      <c r="J34" s="52" t="s">
        <v>3111</v>
      </c>
      <c r="K34" s="52" t="s">
        <v>3111</v>
      </c>
      <c r="L34" s="52" t="s">
        <v>3111</v>
      </c>
      <c r="M34" s="52" t="s">
        <v>3111</v>
      </c>
      <c r="N34" s="52" t="s">
        <v>3111</v>
      </c>
      <c r="O34" s="52" t="s">
        <v>3111</v>
      </c>
      <c r="P34" s="52" t="s">
        <v>3111</v>
      </c>
      <c r="Q34" s="46"/>
      <c r="R34" s="12"/>
      <c r="S34" s="2"/>
      <c r="W34" s="37"/>
      <c r="X34" s="35" t="s">
        <v>130</v>
      </c>
      <c r="Y34" s="13"/>
      <c r="Z34" s="2" t="s">
        <v>131</v>
      </c>
      <c r="AA34" s="24"/>
      <c r="AB34" s="24"/>
      <c r="AD34" s="2" t="str">
        <f>IF(COUNTBLANK(Table6B!E8:N71)&gt;0,"Нет","Да")</f>
        <v>Да</v>
      </c>
      <c r="AE34" s="14"/>
      <c r="AJ34" s="1"/>
    </row>
    <row r="35" spans="1:36" ht="13.5" customHeight="1" x14ac:dyDescent="0.35">
      <c r="A35" s="2"/>
      <c r="B35" s="10"/>
      <c r="C35" s="11" t="s">
        <v>132</v>
      </c>
      <c r="D35" s="54" t="s">
        <v>133</v>
      </c>
      <c r="E35" s="55"/>
      <c r="F35" s="55"/>
      <c r="G35" s="55"/>
      <c r="H35" s="56" t="s">
        <v>129</v>
      </c>
      <c r="I35" s="52" t="s">
        <v>3111</v>
      </c>
      <c r="J35" s="52" t="s">
        <v>3111</v>
      </c>
      <c r="K35" s="52" t="s">
        <v>3111</v>
      </c>
      <c r="L35" s="52" t="s">
        <v>3111</v>
      </c>
      <c r="M35" s="52" t="s">
        <v>3111</v>
      </c>
      <c r="N35" s="52" t="s">
        <v>3111</v>
      </c>
      <c r="O35" s="52" t="s">
        <v>3111</v>
      </c>
      <c r="P35" s="52" t="s">
        <v>3111</v>
      </c>
      <c r="Q35" s="46"/>
      <c r="R35" s="12"/>
      <c r="S35" s="2"/>
      <c r="W35" s="37"/>
      <c r="X35" s="35" t="s">
        <v>134</v>
      </c>
      <c r="Y35" s="13"/>
      <c r="Z35" s="2" t="s">
        <v>59</v>
      </c>
      <c r="AA35" s="24"/>
      <c r="AB35" s="24"/>
      <c r="AD35" s="2" t="str">
        <f>IF(COUNTBLANK(Table7!E8:N87)&gt;0,"Нет","Да")</f>
        <v>Да</v>
      </c>
      <c r="AE35" s="14"/>
      <c r="AJ35" s="1"/>
    </row>
    <row r="36" spans="1:36" ht="13.5" customHeight="1" x14ac:dyDescent="0.45">
      <c r="A36" s="2"/>
      <c r="B36" s="10"/>
      <c r="C36" s="11"/>
      <c r="D36" s="11"/>
      <c r="E36" s="11"/>
      <c r="F36" s="46"/>
      <c r="G36" s="46"/>
      <c r="H36" s="57"/>
      <c r="I36" s="17"/>
      <c r="J36" s="33"/>
      <c r="K36" s="11"/>
      <c r="L36" s="11"/>
      <c r="M36" s="11"/>
      <c r="N36" s="11"/>
      <c r="O36" s="11"/>
      <c r="P36" s="11"/>
      <c r="Q36" s="11"/>
      <c r="R36" s="12"/>
      <c r="S36" s="2"/>
      <c r="W36" s="37"/>
      <c r="X36" s="35" t="s">
        <v>135</v>
      </c>
      <c r="Y36" s="13"/>
      <c r="Z36" s="2" t="s">
        <v>136</v>
      </c>
      <c r="AA36" s="24"/>
      <c r="AB36" s="24"/>
      <c r="AD36" s="2" t="e">
        <f>IF(COUNTBLANK(#REF!)&gt;0,"Нет","Да")</f>
        <v>#REF!</v>
      </c>
      <c r="AE36" s="14"/>
      <c r="AJ36" s="1"/>
    </row>
    <row r="37" spans="1:36" ht="13.5" customHeight="1" x14ac:dyDescent="0.4">
      <c r="A37" s="2"/>
      <c r="B37" s="58"/>
      <c r="C37" s="59"/>
      <c r="D37" s="60"/>
      <c r="E37" s="11"/>
      <c r="F37" s="46"/>
      <c r="G37" s="61" t="s">
        <v>137</v>
      </c>
      <c r="H37" s="61"/>
      <c r="I37" s="60"/>
      <c r="J37" s="33"/>
      <c r="K37" s="11"/>
      <c r="L37" s="11"/>
      <c r="M37" s="11"/>
      <c r="N37" s="11"/>
      <c r="O37" s="11"/>
      <c r="P37" s="11"/>
      <c r="Q37" s="62"/>
      <c r="R37" s="12"/>
      <c r="S37" s="2"/>
      <c r="W37" s="37"/>
      <c r="X37" s="35" t="s">
        <v>138</v>
      </c>
      <c r="Y37" s="13"/>
      <c r="Z37" s="2" t="s">
        <v>139</v>
      </c>
      <c r="AA37" s="24"/>
      <c r="AB37" s="24"/>
      <c r="AC37" s="1"/>
      <c r="AD37" s="2" t="e">
        <f>IF(COUNTBLANK(#REF!)&gt;0,"Нет","Да")</f>
        <v>#REF!</v>
      </c>
      <c r="AE37" s="14"/>
      <c r="AJ37" s="1"/>
    </row>
    <row r="38" spans="1:36" ht="13.5" customHeight="1" x14ac:dyDescent="0.4">
      <c r="A38" s="2"/>
      <c r="B38" s="58"/>
      <c r="C38" s="59"/>
      <c r="D38" s="60"/>
      <c r="E38" s="11"/>
      <c r="F38" s="46"/>
      <c r="G38" s="60"/>
      <c r="H38" s="60"/>
      <c r="I38" s="60"/>
      <c r="J38" s="33"/>
      <c r="K38" s="11"/>
      <c r="L38" s="11"/>
      <c r="M38" s="11"/>
      <c r="N38" s="11"/>
      <c r="O38" s="11"/>
      <c r="P38" s="11"/>
      <c r="Q38" s="62"/>
      <c r="R38" s="12"/>
      <c r="S38" s="2"/>
      <c r="W38" s="37"/>
      <c r="X38" s="35" t="s">
        <v>140</v>
      </c>
      <c r="Y38" s="13"/>
      <c r="Z38" s="2" t="s">
        <v>141</v>
      </c>
      <c r="AA38" s="24"/>
      <c r="AB38" s="24"/>
      <c r="AC38" s="1"/>
      <c r="AD38" s="2" t="str">
        <f>IF(COUNTBLANK(Table9!E8:N37)&gt;0,"Нет","Да")</f>
        <v>Да</v>
      </c>
      <c r="AE38" s="14"/>
      <c r="AJ38" s="1"/>
    </row>
    <row r="39" spans="1:36" ht="13.5" customHeight="1" x14ac:dyDescent="0.4">
      <c r="A39" s="2"/>
      <c r="B39" s="58"/>
      <c r="C39" s="59"/>
      <c r="D39" s="60"/>
      <c r="E39" s="11"/>
      <c r="F39" s="46"/>
      <c r="G39" s="60"/>
      <c r="H39" s="60"/>
      <c r="I39" s="60"/>
      <c r="J39" s="33"/>
      <c r="K39" s="11"/>
      <c r="L39" s="11"/>
      <c r="M39" s="11"/>
      <c r="N39" s="11"/>
      <c r="O39" s="11"/>
      <c r="P39" s="11"/>
      <c r="Q39" s="62"/>
      <c r="R39" s="12"/>
      <c r="S39" s="2"/>
      <c r="W39" s="37"/>
      <c r="X39" s="35" t="s">
        <v>142</v>
      </c>
      <c r="Y39" s="13"/>
      <c r="Z39" s="1"/>
      <c r="AA39" s="24"/>
      <c r="AB39" s="24"/>
      <c r="AC39" s="24"/>
      <c r="AD39" s="24"/>
      <c r="AE39" s="14"/>
    </row>
    <row r="40" spans="1:36" ht="13.5" customHeight="1" x14ac:dyDescent="0.35">
      <c r="A40" s="2"/>
      <c r="B40" s="63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5"/>
      <c r="S40" s="2"/>
      <c r="W40" s="37"/>
      <c r="X40" s="35" t="s">
        <v>143</v>
      </c>
      <c r="Y40" s="66"/>
      <c r="Z40" s="67"/>
      <c r="AA40" s="67"/>
      <c r="AB40" s="67"/>
      <c r="AC40" s="67"/>
      <c r="AD40" s="67"/>
      <c r="AE40" s="68"/>
    </row>
    <row r="41" spans="1:36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W41" s="25" t="s">
        <v>144</v>
      </c>
      <c r="X41" s="35" t="s">
        <v>145</v>
      </c>
    </row>
    <row r="42" spans="1:36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W42" s="37"/>
      <c r="X42" s="35" t="s">
        <v>146</v>
      </c>
    </row>
    <row r="43" spans="1:36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W43" s="37" t="s">
        <v>147</v>
      </c>
      <c r="X43" s="35" t="s">
        <v>148</v>
      </c>
    </row>
    <row r="44" spans="1:36" x14ac:dyDescent="0.35">
      <c r="W44" s="37" t="s">
        <v>149</v>
      </c>
      <c r="X44" s="35" t="s">
        <v>150</v>
      </c>
    </row>
    <row r="45" spans="1:36" x14ac:dyDescent="0.35">
      <c r="W45" s="37" t="s">
        <v>151</v>
      </c>
      <c r="X45" s="35" t="s">
        <v>152</v>
      </c>
    </row>
    <row r="46" spans="1:36" x14ac:dyDescent="0.35">
      <c r="W46" s="37" t="s">
        <v>153</v>
      </c>
      <c r="X46" s="35" t="s">
        <v>154</v>
      </c>
    </row>
    <row r="47" spans="1:36" x14ac:dyDescent="0.35">
      <c r="W47" s="37" t="s">
        <v>155</v>
      </c>
      <c r="X47" s="35" t="s">
        <v>156</v>
      </c>
    </row>
    <row r="48" spans="1:36" x14ac:dyDescent="0.35">
      <c r="W48" s="37" t="s">
        <v>157</v>
      </c>
      <c r="X48" s="35" t="s">
        <v>158</v>
      </c>
    </row>
    <row r="49" spans="23:24" x14ac:dyDescent="0.35">
      <c r="W49" s="37" t="s">
        <v>159</v>
      </c>
      <c r="X49" s="35" t="s">
        <v>160</v>
      </c>
    </row>
    <row r="50" spans="23:24" x14ac:dyDescent="0.35">
      <c r="W50" s="37" t="s">
        <v>161</v>
      </c>
      <c r="X50" s="35" t="s">
        <v>162</v>
      </c>
    </row>
    <row r="51" spans="23:24" x14ac:dyDescent="0.35">
      <c r="W51" s="37" t="s">
        <v>163</v>
      </c>
      <c r="X51" s="35" t="s">
        <v>164</v>
      </c>
    </row>
    <row r="52" spans="23:24" x14ac:dyDescent="0.35">
      <c r="W52" s="37" t="s">
        <v>165</v>
      </c>
      <c r="X52" s="35" t="s">
        <v>166</v>
      </c>
    </row>
    <row r="53" spans="23:24" x14ac:dyDescent="0.35">
      <c r="W53" s="37" t="s">
        <v>167</v>
      </c>
    </row>
    <row r="54" spans="23:24" x14ac:dyDescent="0.35">
      <c r="W54" s="37" t="s">
        <v>168</v>
      </c>
    </row>
    <row r="55" spans="23:24" x14ac:dyDescent="0.35">
      <c r="W55" s="37" t="s">
        <v>169</v>
      </c>
      <c r="X55" s="38"/>
    </row>
    <row r="56" spans="23:24" x14ac:dyDescent="0.35">
      <c r="W56" s="37" t="s">
        <v>170</v>
      </c>
      <c r="X56" s="38"/>
    </row>
    <row r="57" spans="23:24" x14ac:dyDescent="0.35">
      <c r="W57" s="37" t="s">
        <v>171</v>
      </c>
      <c r="X57" s="38"/>
    </row>
    <row r="58" spans="23:24" x14ac:dyDescent="0.35">
      <c r="W58" s="37" t="s">
        <v>172</v>
      </c>
      <c r="X58" s="38"/>
    </row>
    <row r="59" spans="23:24" x14ac:dyDescent="0.35">
      <c r="W59" s="37" t="s">
        <v>173</v>
      </c>
      <c r="X59" s="38"/>
    </row>
    <row r="60" spans="23:24" x14ac:dyDescent="0.35">
      <c r="W60" s="37" t="s">
        <v>174</v>
      </c>
      <c r="X60" s="38"/>
    </row>
    <row r="61" spans="23:24" x14ac:dyDescent="0.35">
      <c r="W61" s="37" t="s">
        <v>175</v>
      </c>
      <c r="X61" s="38"/>
    </row>
    <row r="62" spans="23:24" x14ac:dyDescent="0.35">
      <c r="W62" s="37" t="s">
        <v>176</v>
      </c>
      <c r="X62" s="38"/>
    </row>
    <row r="63" spans="23:24" x14ac:dyDescent="0.35">
      <c r="W63" s="37" t="s">
        <v>177</v>
      </c>
      <c r="X63" s="38"/>
    </row>
    <row r="64" spans="23:24" x14ac:dyDescent="0.35">
      <c r="W64" s="37" t="s">
        <v>178</v>
      </c>
      <c r="X64" s="38"/>
    </row>
    <row r="65" spans="23:24" x14ac:dyDescent="0.35">
      <c r="W65" s="37" t="s">
        <v>179</v>
      </c>
      <c r="X65" s="38"/>
    </row>
    <row r="66" spans="23:24" x14ac:dyDescent="0.35">
      <c r="W66" s="37" t="s">
        <v>180</v>
      </c>
      <c r="X66" s="38"/>
    </row>
    <row r="67" spans="23:24" x14ac:dyDescent="0.35">
      <c r="W67" s="37" t="s">
        <v>181</v>
      </c>
      <c r="X67" s="38"/>
    </row>
    <row r="68" spans="23:24" x14ac:dyDescent="0.35">
      <c r="W68" s="37" t="s">
        <v>182</v>
      </c>
      <c r="X68" s="38"/>
    </row>
    <row r="69" spans="23:24" x14ac:dyDescent="0.35">
      <c r="W69" s="37" t="s">
        <v>183</v>
      </c>
      <c r="X69" s="38"/>
    </row>
    <row r="70" spans="23:24" x14ac:dyDescent="0.35">
      <c r="W70" s="37" t="s">
        <v>184</v>
      </c>
      <c r="X70" s="38"/>
    </row>
    <row r="71" spans="23:24" x14ac:dyDescent="0.35">
      <c r="W71" s="37" t="s">
        <v>185</v>
      </c>
      <c r="X71" s="38"/>
    </row>
    <row r="72" spans="23:24" x14ac:dyDescent="0.35">
      <c r="W72" s="37" t="s">
        <v>186</v>
      </c>
      <c r="X72" s="38"/>
    </row>
    <row r="73" spans="23:24" x14ac:dyDescent="0.35">
      <c r="W73" s="37" t="s">
        <v>187</v>
      </c>
      <c r="X73" s="38"/>
    </row>
    <row r="74" spans="23:24" x14ac:dyDescent="0.35">
      <c r="W74" s="37" t="s">
        <v>188</v>
      </c>
      <c r="X74" s="38"/>
    </row>
    <row r="75" spans="23:24" x14ac:dyDescent="0.35">
      <c r="W75" s="37" t="s">
        <v>189</v>
      </c>
      <c r="X75" s="38"/>
    </row>
    <row r="76" spans="23:24" x14ac:dyDescent="0.35">
      <c r="W76" s="37" t="s">
        <v>190</v>
      </c>
      <c r="X76" s="38"/>
    </row>
    <row r="77" spans="23:24" x14ac:dyDescent="0.35">
      <c r="W77" s="37" t="s">
        <v>191</v>
      </c>
      <c r="X77" s="38"/>
    </row>
    <row r="78" spans="23:24" x14ac:dyDescent="0.35">
      <c r="W78" s="37" t="s">
        <v>192</v>
      </c>
      <c r="X78" s="38"/>
    </row>
    <row r="79" spans="23:24" x14ac:dyDescent="0.35">
      <c r="W79" s="37" t="s">
        <v>193</v>
      </c>
      <c r="X79" s="38"/>
    </row>
    <row r="80" spans="23:24" x14ac:dyDescent="0.35">
      <c r="W80" s="37" t="s">
        <v>194</v>
      </c>
      <c r="X80" s="38"/>
    </row>
    <row r="81" spans="23:24" x14ac:dyDescent="0.35">
      <c r="W81" s="37" t="s">
        <v>195</v>
      </c>
      <c r="X81" s="38"/>
    </row>
    <row r="82" spans="23:24" x14ac:dyDescent="0.35">
      <c r="W82" s="37" t="s">
        <v>196</v>
      </c>
      <c r="X82" s="38"/>
    </row>
    <row r="83" spans="23:24" x14ac:dyDescent="0.35">
      <c r="W83" s="37" t="s">
        <v>197</v>
      </c>
      <c r="X83" s="38"/>
    </row>
    <row r="84" spans="23:24" x14ac:dyDescent="0.35">
      <c r="W84" s="37" t="s">
        <v>198</v>
      </c>
      <c r="X84" s="38"/>
    </row>
    <row r="85" spans="23:24" x14ac:dyDescent="0.35">
      <c r="W85" s="37" t="s">
        <v>199</v>
      </c>
      <c r="X85" s="38"/>
    </row>
    <row r="86" spans="23:24" x14ac:dyDescent="0.35">
      <c r="W86" s="37" t="s">
        <v>200</v>
      </c>
      <c r="X86" s="38"/>
    </row>
    <row r="87" spans="23:24" x14ac:dyDescent="0.35">
      <c r="W87" s="37" t="s">
        <v>201</v>
      </c>
      <c r="X87" s="38"/>
    </row>
    <row r="88" spans="23:24" x14ac:dyDescent="0.35">
      <c r="W88" s="37" t="s">
        <v>202</v>
      </c>
      <c r="X88" s="38"/>
    </row>
    <row r="89" spans="23:24" x14ac:dyDescent="0.35">
      <c r="W89" s="37" t="s">
        <v>203</v>
      </c>
      <c r="X89" s="38"/>
    </row>
    <row r="90" spans="23:24" x14ac:dyDescent="0.35">
      <c r="W90" s="37" t="s">
        <v>204</v>
      </c>
      <c r="X90" s="38"/>
    </row>
    <row r="91" spans="23:24" x14ac:dyDescent="0.35">
      <c r="W91" s="37" t="s">
        <v>205</v>
      </c>
      <c r="X91" s="38"/>
    </row>
    <row r="92" spans="23:24" x14ac:dyDescent="0.35">
      <c r="W92" s="37" t="s">
        <v>206</v>
      </c>
      <c r="X92" s="38"/>
    </row>
    <row r="93" spans="23:24" x14ac:dyDescent="0.35">
      <c r="W93" s="37" t="s">
        <v>207</v>
      </c>
      <c r="X93" s="38"/>
    </row>
    <row r="94" spans="23:24" x14ac:dyDescent="0.35">
      <c r="W94" s="37" t="s">
        <v>208</v>
      </c>
      <c r="X94" s="38"/>
    </row>
    <row r="95" spans="23:24" x14ac:dyDescent="0.35">
      <c r="W95" s="37" t="s">
        <v>209</v>
      </c>
      <c r="X95" s="38"/>
    </row>
    <row r="96" spans="23:24" x14ac:dyDescent="0.35">
      <c r="W96" s="37" t="s">
        <v>210</v>
      </c>
      <c r="X96" s="38"/>
    </row>
    <row r="97" spans="23:24" x14ac:dyDescent="0.35">
      <c r="W97" s="37" t="s">
        <v>211</v>
      </c>
      <c r="X97" s="38"/>
    </row>
    <row r="98" spans="23:24" x14ac:dyDescent="0.35">
      <c r="W98" s="37" t="s">
        <v>212</v>
      </c>
      <c r="X98" s="38"/>
    </row>
    <row r="99" spans="23:24" x14ac:dyDescent="0.35">
      <c r="W99" s="37" t="s">
        <v>213</v>
      </c>
      <c r="X99" s="38"/>
    </row>
    <row r="100" spans="23:24" x14ac:dyDescent="0.35">
      <c r="W100" s="37" t="s">
        <v>214</v>
      </c>
      <c r="X100" s="38"/>
    </row>
    <row r="101" spans="23:24" x14ac:dyDescent="0.35">
      <c r="W101" s="37" t="s">
        <v>215</v>
      </c>
      <c r="X101" s="38"/>
    </row>
    <row r="102" spans="23:24" x14ac:dyDescent="0.35">
      <c r="W102" s="37" t="s">
        <v>216</v>
      </c>
      <c r="X102" s="38"/>
    </row>
    <row r="103" spans="23:24" x14ac:dyDescent="0.35">
      <c r="W103" s="37" t="s">
        <v>217</v>
      </c>
      <c r="X103" s="38"/>
    </row>
    <row r="104" spans="23:24" x14ac:dyDescent="0.35">
      <c r="W104" s="37" t="s">
        <v>218</v>
      </c>
      <c r="X104" s="38"/>
    </row>
    <row r="105" spans="23:24" x14ac:dyDescent="0.35">
      <c r="W105" s="37" t="s">
        <v>219</v>
      </c>
      <c r="X105" s="38"/>
    </row>
    <row r="106" spans="23:24" x14ac:dyDescent="0.35">
      <c r="W106" s="37" t="s">
        <v>220</v>
      </c>
      <c r="X106" s="38"/>
    </row>
    <row r="107" spans="23:24" x14ac:dyDescent="0.35">
      <c r="W107" s="37" t="s">
        <v>221</v>
      </c>
      <c r="X107" s="38"/>
    </row>
    <row r="108" spans="23:24" x14ac:dyDescent="0.35">
      <c r="W108" s="37" t="s">
        <v>222</v>
      </c>
      <c r="X108" s="38"/>
    </row>
    <row r="109" spans="23:24" x14ac:dyDescent="0.35">
      <c r="W109" s="37" t="s">
        <v>223</v>
      </c>
      <c r="X109" s="38"/>
    </row>
    <row r="110" spans="23:24" x14ac:dyDescent="0.35">
      <c r="W110" s="37" t="s">
        <v>224</v>
      </c>
      <c r="X110" s="38"/>
    </row>
    <row r="111" spans="23:24" x14ac:dyDescent="0.35">
      <c r="W111" s="37" t="s">
        <v>225</v>
      </c>
      <c r="X111" s="38"/>
    </row>
    <row r="112" spans="23:24" x14ac:dyDescent="0.35">
      <c r="W112" s="37" t="s">
        <v>226</v>
      </c>
      <c r="X112" s="38"/>
    </row>
    <row r="113" spans="23:24" x14ac:dyDescent="0.35">
      <c r="W113" s="37" t="s">
        <v>227</v>
      </c>
      <c r="X113" s="38"/>
    </row>
    <row r="114" spans="23:24" x14ac:dyDescent="0.35">
      <c r="W114" s="37" t="s">
        <v>228</v>
      </c>
      <c r="X114" s="38"/>
    </row>
    <row r="115" spans="23:24" x14ac:dyDescent="0.35">
      <c r="W115" s="37" t="s">
        <v>229</v>
      </c>
      <c r="X115" s="38"/>
    </row>
    <row r="116" spans="23:24" x14ac:dyDescent="0.35">
      <c r="W116" s="37" t="s">
        <v>230</v>
      </c>
      <c r="X116" s="38"/>
    </row>
    <row r="117" spans="23:24" x14ac:dyDescent="0.35">
      <c r="W117" s="37" t="s">
        <v>231</v>
      </c>
      <c r="X117" s="38"/>
    </row>
    <row r="118" spans="23:24" x14ac:dyDescent="0.35">
      <c r="W118" s="37" t="s">
        <v>232</v>
      </c>
      <c r="X118" s="38"/>
    </row>
    <row r="119" spans="23:24" x14ac:dyDescent="0.35">
      <c r="W119" s="37" t="s">
        <v>233</v>
      </c>
      <c r="X119" s="38"/>
    </row>
    <row r="120" spans="23:24" x14ac:dyDescent="0.35">
      <c r="W120" s="37" t="s">
        <v>234</v>
      </c>
      <c r="X120" s="38"/>
    </row>
    <row r="121" spans="23:24" x14ac:dyDescent="0.35">
      <c r="W121" s="37" t="s">
        <v>235</v>
      </c>
      <c r="X121" s="38"/>
    </row>
    <row r="122" spans="23:24" x14ac:dyDescent="0.35">
      <c r="W122" s="37" t="s">
        <v>236</v>
      </c>
      <c r="X122" s="38"/>
    </row>
    <row r="123" spans="23:24" x14ac:dyDescent="0.35">
      <c r="W123" s="37" t="s">
        <v>237</v>
      </c>
      <c r="X123" s="38"/>
    </row>
    <row r="124" spans="23:24" x14ac:dyDescent="0.35">
      <c r="W124" s="37" t="s">
        <v>238</v>
      </c>
      <c r="X124" s="38"/>
    </row>
    <row r="125" spans="23:24" x14ac:dyDescent="0.35">
      <c r="W125" s="37" t="s">
        <v>239</v>
      </c>
      <c r="X125" s="38"/>
    </row>
    <row r="126" spans="23:24" x14ac:dyDescent="0.35">
      <c r="W126" s="37" t="s">
        <v>240</v>
      </c>
      <c r="X126" s="38"/>
    </row>
    <row r="127" spans="23:24" x14ac:dyDescent="0.35">
      <c r="W127" s="37" t="s">
        <v>241</v>
      </c>
      <c r="X127" s="38"/>
    </row>
    <row r="128" spans="23:24" x14ac:dyDescent="0.35">
      <c r="W128" s="37" t="s">
        <v>242</v>
      </c>
      <c r="X128" s="38"/>
    </row>
    <row r="129" spans="23:24" x14ac:dyDescent="0.35">
      <c r="W129" s="37" t="s">
        <v>243</v>
      </c>
      <c r="X129" s="38"/>
    </row>
    <row r="130" spans="23:24" x14ac:dyDescent="0.35">
      <c r="W130" s="37" t="s">
        <v>244</v>
      </c>
      <c r="X130" s="38"/>
    </row>
    <row r="131" spans="23:24" x14ac:dyDescent="0.35">
      <c r="W131" s="37" t="s">
        <v>245</v>
      </c>
      <c r="X131" s="38"/>
    </row>
    <row r="132" spans="23:24" x14ac:dyDescent="0.35">
      <c r="W132" s="37" t="s">
        <v>246</v>
      </c>
      <c r="X132" s="38"/>
    </row>
    <row r="133" spans="23:24" x14ac:dyDescent="0.35">
      <c r="W133" s="37" t="s">
        <v>247</v>
      </c>
      <c r="X133" s="38"/>
    </row>
    <row r="134" spans="23:24" x14ac:dyDescent="0.35">
      <c r="W134" s="37" t="s">
        <v>248</v>
      </c>
      <c r="X134" s="38"/>
    </row>
    <row r="135" spans="23:24" x14ac:dyDescent="0.35">
      <c r="W135" s="37" t="s">
        <v>249</v>
      </c>
      <c r="X135" s="38"/>
    </row>
    <row r="136" spans="23:24" x14ac:dyDescent="0.35">
      <c r="W136" s="37" t="s">
        <v>250</v>
      </c>
      <c r="X136" s="38"/>
    </row>
    <row r="137" spans="23:24" x14ac:dyDescent="0.35">
      <c r="W137" s="37" t="s">
        <v>251</v>
      </c>
      <c r="X137" s="38"/>
    </row>
    <row r="138" spans="23:24" x14ac:dyDescent="0.35">
      <c r="W138" s="37" t="s">
        <v>252</v>
      </c>
      <c r="X138" s="38"/>
    </row>
    <row r="139" spans="23:24" x14ac:dyDescent="0.35">
      <c r="W139" s="37" t="s">
        <v>253</v>
      </c>
      <c r="X139" s="38"/>
    </row>
    <row r="140" spans="23:24" x14ac:dyDescent="0.35">
      <c r="W140" s="37" t="s">
        <v>254</v>
      </c>
      <c r="X140" s="38"/>
    </row>
    <row r="141" spans="23:24" x14ac:dyDescent="0.35">
      <c r="W141" s="37" t="s">
        <v>255</v>
      </c>
      <c r="X141" s="38"/>
    </row>
    <row r="142" spans="23:24" x14ac:dyDescent="0.35">
      <c r="W142" s="37" t="s">
        <v>256</v>
      </c>
      <c r="X142" s="38"/>
    </row>
    <row r="143" spans="23:24" x14ac:dyDescent="0.35">
      <c r="W143" s="37" t="s">
        <v>257</v>
      </c>
      <c r="X143" s="38"/>
    </row>
    <row r="144" spans="23:24" x14ac:dyDescent="0.35">
      <c r="W144" s="37" t="s">
        <v>258</v>
      </c>
      <c r="X144" s="38"/>
    </row>
    <row r="145" spans="23:24" x14ac:dyDescent="0.35">
      <c r="W145" s="37" t="s">
        <v>259</v>
      </c>
      <c r="X145" s="38"/>
    </row>
    <row r="146" spans="23:24" x14ac:dyDescent="0.35">
      <c r="W146" s="37" t="s">
        <v>260</v>
      </c>
      <c r="X146" s="38"/>
    </row>
    <row r="147" spans="23:24" x14ac:dyDescent="0.35">
      <c r="W147" s="37" t="s">
        <v>261</v>
      </c>
      <c r="X147" s="38"/>
    </row>
    <row r="148" spans="23:24" x14ac:dyDescent="0.35">
      <c r="W148" s="37" t="s">
        <v>262</v>
      </c>
      <c r="X148" s="38"/>
    </row>
    <row r="149" spans="23:24" x14ac:dyDescent="0.35">
      <c r="W149" s="37" t="s">
        <v>263</v>
      </c>
      <c r="X149" s="38"/>
    </row>
    <row r="150" spans="23:24" x14ac:dyDescent="0.35">
      <c r="W150" s="37" t="s">
        <v>264</v>
      </c>
      <c r="X150" s="38"/>
    </row>
    <row r="151" spans="23:24" x14ac:dyDescent="0.35">
      <c r="W151" s="37" t="s">
        <v>265</v>
      </c>
      <c r="X151" s="38"/>
    </row>
    <row r="152" spans="23:24" x14ac:dyDescent="0.35">
      <c r="W152" s="37" t="s">
        <v>266</v>
      </c>
      <c r="X152" s="38"/>
    </row>
    <row r="153" spans="23:24" x14ac:dyDescent="0.35">
      <c r="W153" s="37" t="s">
        <v>267</v>
      </c>
      <c r="X153" s="38"/>
    </row>
    <row r="154" spans="23:24" x14ac:dyDescent="0.35">
      <c r="W154" s="37" t="s">
        <v>268</v>
      </c>
      <c r="X154" s="38"/>
    </row>
    <row r="155" spans="23:24" x14ac:dyDescent="0.35">
      <c r="W155" s="37" t="s">
        <v>269</v>
      </c>
      <c r="X155" s="38"/>
    </row>
    <row r="156" spans="23:24" x14ac:dyDescent="0.35">
      <c r="W156" s="37" t="s">
        <v>270</v>
      </c>
      <c r="X156" s="38"/>
    </row>
    <row r="157" spans="23:24" x14ac:dyDescent="0.35">
      <c r="W157" s="37" t="s">
        <v>271</v>
      </c>
      <c r="X157" s="38"/>
    </row>
    <row r="158" spans="23:24" x14ac:dyDescent="0.35">
      <c r="W158" s="37" t="s">
        <v>272</v>
      </c>
      <c r="X158" s="38"/>
    </row>
    <row r="159" spans="23:24" x14ac:dyDescent="0.35">
      <c r="W159" s="37" t="s">
        <v>273</v>
      </c>
      <c r="X159" s="38"/>
    </row>
    <row r="160" spans="23:24" x14ac:dyDescent="0.35">
      <c r="W160" s="37" t="s">
        <v>274</v>
      </c>
      <c r="X160" s="38"/>
    </row>
    <row r="161" spans="23:24" x14ac:dyDescent="0.35">
      <c r="W161" s="37" t="s">
        <v>275</v>
      </c>
      <c r="X161" s="38"/>
    </row>
    <row r="162" spans="23:24" x14ac:dyDescent="0.35">
      <c r="W162" s="37" t="s">
        <v>276</v>
      </c>
      <c r="X162" s="38"/>
    </row>
    <row r="163" spans="23:24" x14ac:dyDescent="0.35">
      <c r="W163" s="37" t="s">
        <v>277</v>
      </c>
      <c r="X163" s="38"/>
    </row>
    <row r="164" spans="23:24" x14ac:dyDescent="0.35">
      <c r="W164" s="37" t="s">
        <v>278</v>
      </c>
      <c r="X164" s="38"/>
    </row>
    <row r="165" spans="23:24" x14ac:dyDescent="0.35">
      <c r="W165" s="37" t="s">
        <v>279</v>
      </c>
      <c r="X165" s="38"/>
    </row>
    <row r="166" spans="23:24" x14ac:dyDescent="0.35">
      <c r="W166" s="37" t="s">
        <v>280</v>
      </c>
      <c r="X166" s="38"/>
    </row>
    <row r="167" spans="23:24" x14ac:dyDescent="0.35">
      <c r="W167" s="37" t="s">
        <v>281</v>
      </c>
      <c r="X167" s="38"/>
    </row>
    <row r="168" spans="23:24" x14ac:dyDescent="0.35">
      <c r="W168" s="37" t="s">
        <v>282</v>
      </c>
      <c r="X168" s="38"/>
    </row>
    <row r="169" spans="23:24" x14ac:dyDescent="0.35">
      <c r="W169" s="37" t="s">
        <v>283</v>
      </c>
      <c r="X169" s="38"/>
    </row>
    <row r="170" spans="23:24" x14ac:dyDescent="0.35">
      <c r="W170" s="37" t="s">
        <v>284</v>
      </c>
      <c r="X170" s="38"/>
    </row>
    <row r="171" spans="23:24" x14ac:dyDescent="0.35">
      <c r="W171" s="37" t="s">
        <v>285</v>
      </c>
      <c r="X171" s="38"/>
    </row>
    <row r="172" spans="23:24" x14ac:dyDescent="0.35">
      <c r="W172" s="37" t="s">
        <v>286</v>
      </c>
      <c r="X172" s="38"/>
    </row>
    <row r="173" spans="23:24" x14ac:dyDescent="0.35">
      <c r="W173" s="37" t="s">
        <v>287</v>
      </c>
      <c r="X173" s="38"/>
    </row>
    <row r="174" spans="23:24" x14ac:dyDescent="0.35">
      <c r="W174" s="37" t="s">
        <v>288</v>
      </c>
      <c r="X174" s="38"/>
    </row>
    <row r="175" spans="23:24" x14ac:dyDescent="0.35">
      <c r="W175" s="37" t="s">
        <v>289</v>
      </c>
      <c r="X175" s="38"/>
    </row>
    <row r="176" spans="23:24" x14ac:dyDescent="0.35">
      <c r="W176" s="37" t="s">
        <v>290</v>
      </c>
      <c r="X176" s="38"/>
    </row>
    <row r="177" spans="23:24" x14ac:dyDescent="0.35">
      <c r="W177" s="37" t="s">
        <v>291</v>
      </c>
      <c r="X177" s="38"/>
    </row>
    <row r="178" spans="23:24" x14ac:dyDescent="0.35">
      <c r="W178" s="37" t="s">
        <v>292</v>
      </c>
      <c r="X178" s="38"/>
    </row>
    <row r="179" spans="23:24" x14ac:dyDescent="0.35">
      <c r="W179" s="37" t="s">
        <v>293</v>
      </c>
      <c r="X179" s="38"/>
    </row>
    <row r="180" spans="23:24" x14ac:dyDescent="0.35">
      <c r="W180" s="37" t="s">
        <v>294</v>
      </c>
      <c r="X180" s="38"/>
    </row>
    <row r="181" spans="23:24" x14ac:dyDescent="0.35">
      <c r="W181" s="37" t="s">
        <v>295</v>
      </c>
      <c r="X181" s="38"/>
    </row>
    <row r="182" spans="23:24" x14ac:dyDescent="0.35">
      <c r="W182" s="37" t="s">
        <v>296</v>
      </c>
      <c r="X182" s="38"/>
    </row>
    <row r="183" spans="23:24" x14ac:dyDescent="0.35">
      <c r="W183" s="37" t="s">
        <v>297</v>
      </c>
      <c r="X183" s="38"/>
    </row>
    <row r="184" spans="23:24" x14ac:dyDescent="0.35">
      <c r="W184" s="37" t="s">
        <v>298</v>
      </c>
      <c r="X184" s="38"/>
    </row>
    <row r="185" spans="23:24" x14ac:dyDescent="0.35">
      <c r="W185" s="37" t="s">
        <v>299</v>
      </c>
      <c r="X185" s="38"/>
    </row>
    <row r="186" spans="23:24" x14ac:dyDescent="0.35">
      <c r="W186" s="37" t="s">
        <v>300</v>
      </c>
      <c r="X186" s="38"/>
    </row>
    <row r="187" spans="23:24" x14ac:dyDescent="0.35">
      <c r="W187" s="37" t="s">
        <v>301</v>
      </c>
      <c r="X187" s="38"/>
    </row>
    <row r="188" spans="23:24" x14ac:dyDescent="0.35">
      <c r="W188" s="37" t="s">
        <v>302</v>
      </c>
      <c r="X188" s="38"/>
    </row>
    <row r="189" spans="23:24" x14ac:dyDescent="0.35">
      <c r="W189" s="37" t="s">
        <v>303</v>
      </c>
      <c r="X189" s="38"/>
    </row>
    <row r="190" spans="23:24" x14ac:dyDescent="0.35">
      <c r="W190" s="37" t="s">
        <v>304</v>
      </c>
      <c r="X190" s="38"/>
    </row>
    <row r="191" spans="23:24" x14ac:dyDescent="0.35">
      <c r="W191" s="37" t="s">
        <v>305</v>
      </c>
      <c r="X191" s="38"/>
    </row>
    <row r="192" spans="23:24" x14ac:dyDescent="0.35">
      <c r="W192" s="37" t="s">
        <v>306</v>
      </c>
      <c r="X192" s="38"/>
    </row>
    <row r="193" spans="23:24" x14ac:dyDescent="0.35">
      <c r="W193" s="37" t="s">
        <v>307</v>
      </c>
      <c r="X193" s="38"/>
    </row>
    <row r="194" spans="23:24" x14ac:dyDescent="0.35">
      <c r="W194" s="37" t="s">
        <v>308</v>
      </c>
      <c r="X194" s="38"/>
    </row>
    <row r="195" spans="23:24" x14ac:dyDescent="0.35">
      <c r="W195" s="37" t="s">
        <v>309</v>
      </c>
      <c r="X195" s="38"/>
    </row>
    <row r="196" spans="23:24" x14ac:dyDescent="0.35">
      <c r="W196" s="37" t="s">
        <v>310</v>
      </c>
      <c r="X196" s="38"/>
    </row>
    <row r="197" spans="23:24" x14ac:dyDescent="0.35">
      <c r="W197" s="37" t="s">
        <v>311</v>
      </c>
      <c r="X197" s="38"/>
    </row>
    <row r="198" spans="23:24" x14ac:dyDescent="0.35">
      <c r="W198" s="37" t="s">
        <v>312</v>
      </c>
      <c r="X198" s="38"/>
    </row>
    <row r="199" spans="23:24" x14ac:dyDescent="0.35">
      <c r="W199" s="37" t="s">
        <v>313</v>
      </c>
      <c r="X199" s="38"/>
    </row>
    <row r="200" spans="23:24" x14ac:dyDescent="0.35">
      <c r="W200" s="37" t="s">
        <v>314</v>
      </c>
      <c r="X200" s="38"/>
    </row>
    <row r="201" spans="23:24" x14ac:dyDescent="0.35">
      <c r="W201" s="37" t="s">
        <v>315</v>
      </c>
      <c r="X201" s="38"/>
    </row>
    <row r="202" spans="23:24" x14ac:dyDescent="0.35">
      <c r="W202" s="37" t="s">
        <v>316</v>
      </c>
    </row>
    <row r="206" spans="23:24" x14ac:dyDescent="0.35">
      <c r="W206" s="1" t="s">
        <v>317</v>
      </c>
    </row>
    <row r="207" spans="23:24" x14ac:dyDescent="0.35">
      <c r="W207" s="1" t="s">
        <v>318</v>
      </c>
    </row>
  </sheetData>
  <sheetProtection password="EECE" sheet="1" objects="1" scenarios="1" formatCells="0" formatColumns="0" formatRows="0"/>
  <mergeCells count="9">
    <mergeCell ref="Z23:AE25"/>
    <mergeCell ref="D24:H24"/>
    <mergeCell ref="D25:H26"/>
    <mergeCell ref="D30:G30"/>
    <mergeCell ref="F3:Q3"/>
    <mergeCell ref="Z3:AD8"/>
    <mergeCell ref="F4:Q5"/>
    <mergeCell ref="L9:O10"/>
    <mergeCell ref="L11:N14"/>
  </mergeCells>
  <conditionalFormatting sqref="AD11:AD12 AD14">
    <cfRule type="containsText" dxfId="229" priority="2" operator="containsText" text="TRUE"/>
  </conditionalFormatting>
  <conditionalFormatting sqref="AD11:AD12">
    <cfRule type="containsText" dxfId="228" priority="3" operator="containsText" text="No"/>
    <cfRule type="containsText" dxfId="227" priority="4" operator="containsText" text="yes"/>
  </conditionalFormatting>
  <conditionalFormatting sqref="AD14">
    <cfRule type="containsText" dxfId="226" priority="5" operator="containsText" text="True"/>
    <cfRule type="containsText" dxfId="225" priority="6" operator="containsText" text="False"/>
  </conditionalFormatting>
  <conditionalFormatting sqref="AD14">
    <cfRule type="containsText" dxfId="224" priority="7" operator="containsText" text="No"/>
    <cfRule type="containsText" dxfId="223" priority="8" operator="containsText" text="yes"/>
  </conditionalFormatting>
  <conditionalFormatting sqref="AD17:AD21">
    <cfRule type="containsText" dxfId="222" priority="9" operator="containsText" text="No"/>
    <cfRule type="containsText" dxfId="221" priority="10" operator="containsText" text="Yes"/>
  </conditionalFormatting>
  <conditionalFormatting sqref="AD13">
    <cfRule type="containsText" dxfId="220" priority="11" operator="containsText" text="yes"/>
    <cfRule type="containsText" dxfId="219" priority="12" operator="containsText" text="No"/>
  </conditionalFormatting>
  <conditionalFormatting sqref="AD26:AD38">
    <cfRule type="containsText" dxfId="218" priority="13" operator="containsText" text="yes"/>
    <cfRule type="containsText" dxfId="217" priority="14" operator="containsText" text="No"/>
  </conditionalFormatting>
  <conditionalFormatting sqref="L11">
    <cfRule type="containsText" dxfId="216" priority="15" operator="containsText" text="Да"/>
    <cfRule type="containsText" dxfId="215" priority="16" operator="containsText" text="Нет"/>
  </conditionalFormatting>
  <conditionalFormatting sqref="AD11:AD14 AD17:AD21 AD26:AD38">
    <cfRule type="containsText" dxfId="214" priority="17" operator="containsText" text="Да"/>
    <cfRule type="containsText" dxfId="213" priority="18" operator="containsText" text="Нет"/>
  </conditionalFormatting>
  <conditionalFormatting sqref="L11">
    <cfRule type="containsText" dxfId="212" priority="19" operator="containsText" text="Yes"/>
    <cfRule type="containsText" dxfId="211" priority="20" operator="containsText" text="No"/>
  </conditionalFormatting>
  <dataValidations count="4">
    <dataValidation type="list" allowBlank="1" showInputMessage="1" showErrorMessage="1" sqref="I15">
      <formula1>$W$10:$W$14</formula1>
      <formula2>0</formula2>
    </dataValidation>
    <dataValidation type="list" allowBlank="1" showInputMessage="1" showErrorMessage="1" sqref="I11">
      <formula1>$W$22:$W$33</formula1>
      <formula2>0</formula2>
    </dataValidation>
    <dataValidation type="list" allowBlank="1" showInputMessage="1" showErrorMessage="1" sqref="I14">
      <formula1>$W$42:$W$202</formula1>
      <formula2>0</formula2>
    </dataValidation>
    <dataValidation type="list" allowBlank="1" showInputMessage="1" showErrorMessage="1" sqref="I12">
      <formula1>$X$22:$X$52</formula1>
      <formula2>0</formula2>
    </dataValidation>
  </dataValidations>
  <pageMargins left="0.47222222222222199" right="0.47222222222222199" top="0.59027777777777801" bottom="0.59097222222222201" header="0.51180555555555496" footer="0.39374999999999999"/>
  <pageSetup firstPageNumber="0" fitToHeight="0" orientation="portrait" horizontalDpi="300" verticalDpi="300"/>
  <headerFooter>
    <oddFooter>&amp;L&amp;8&amp;D  &amp;T&amp;R&amp;8March 2014, Version 0.2</oddFooter>
  </headerFooter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42"/>
  <sheetViews>
    <sheetView view="pageBreakPreview" zoomScaleNormal="90" zoomScaleSheetLayoutView="100" workbookViewId="0">
      <pane xSplit="3" ySplit="6" topLeftCell="D28" activePane="bottomRight" state="frozen"/>
      <selection pane="topRight" activeCell="D1" sqref="D1"/>
      <selection pane="bottomLeft" activeCell="A28" sqref="A28"/>
      <selection pane="bottomRight" activeCell="Q34" sqref="Q34"/>
    </sheetView>
  </sheetViews>
  <sheetFormatPr defaultRowHeight="13.2" x14ac:dyDescent="0.25"/>
  <cols>
    <col min="1" max="1" width="7.33203125" style="69" customWidth="1"/>
    <col min="2" max="2" width="50.6640625" style="70" customWidth="1"/>
    <col min="3" max="3" width="0.88671875" style="70" customWidth="1"/>
    <col min="4" max="8" width="10" style="70" customWidth="1"/>
    <col min="9" max="9" width="11.5546875" style="70" customWidth="1"/>
    <col min="10" max="10" width="9.44140625" style="70" customWidth="1"/>
    <col min="11" max="13" width="10" style="70" customWidth="1"/>
    <col min="14" max="14" width="3.33203125" style="70" hidden="1" customWidth="1"/>
    <col min="15" max="16" width="11.6640625" style="70" hidden="1" customWidth="1"/>
    <col min="17" max="1025" width="9.109375" style="70" customWidth="1"/>
  </cols>
  <sheetData>
    <row r="1" spans="1:16" ht="15" x14ac:dyDescent="0.35">
      <c r="A1" s="399" t="str">
        <f>+Coverpage!A1</f>
        <v>GFSM2014_V1.5</v>
      </c>
      <c r="B1" s="400"/>
      <c r="C1" s="401"/>
      <c r="D1" s="401"/>
      <c r="E1" s="402"/>
      <c r="F1" s="632" t="str">
        <f>Reporting_Country_Name</f>
        <v>Russian Federation</v>
      </c>
      <c r="G1" s="632"/>
      <c r="H1" s="632"/>
      <c r="I1" s="632"/>
      <c r="J1" s="632"/>
      <c r="K1" s="632"/>
      <c r="L1" s="632"/>
      <c r="M1" s="403" t="str">
        <f>Reporting_Country_Code</f>
        <v>922</v>
      </c>
      <c r="N1" s="72"/>
      <c r="O1" s="633" t="s">
        <v>319</v>
      </c>
      <c r="P1" s="633"/>
    </row>
    <row r="2" spans="1:16" ht="15" x14ac:dyDescent="0.35">
      <c r="A2" s="404" t="s">
        <v>320</v>
      </c>
      <c r="B2" s="405"/>
      <c r="C2" s="406"/>
      <c r="D2" s="406"/>
      <c r="E2" s="634" t="str">
        <f>"In "&amp;Coverpage!$I$15&amp;" of "&amp;Coverpage!$I$14&amp;" / Fiscal year ends in "&amp;Coverpage!$I$11&amp;" "&amp;Coverpage!$I$12</f>
        <v>In Billion of Russian Rubles (RUB) / Fiscal year ends in December 31st</v>
      </c>
      <c r="F2" s="634"/>
      <c r="G2" s="634"/>
      <c r="H2" s="634"/>
      <c r="I2" s="634"/>
      <c r="J2" s="634"/>
      <c r="K2" s="634"/>
      <c r="L2" s="634"/>
      <c r="M2" s="634"/>
      <c r="N2" s="72"/>
      <c r="O2" s="635" t="s">
        <v>321</v>
      </c>
      <c r="P2" s="635"/>
    </row>
    <row r="3" spans="1:16" ht="12" customHeight="1" x14ac:dyDescent="0.35">
      <c r="A3" s="407"/>
      <c r="B3" s="408"/>
      <c r="C3" s="409"/>
      <c r="D3" s="410"/>
      <c r="E3" s="411"/>
      <c r="F3" s="636" t="s">
        <v>322</v>
      </c>
      <c r="G3" s="636"/>
      <c r="H3" s="412" t="str">
        <f>Reporting_Period_Code</f>
        <v>2016</v>
      </c>
      <c r="I3" s="412"/>
      <c r="J3" s="411"/>
      <c r="K3" s="411"/>
      <c r="L3" s="413"/>
      <c r="M3" s="630" t="s">
        <v>75</v>
      </c>
      <c r="N3" s="71"/>
      <c r="O3" s="73"/>
      <c r="P3" s="73"/>
    </row>
    <row r="4" spans="1:16" ht="12" customHeight="1" x14ac:dyDescent="0.25">
      <c r="A4" s="628" t="s">
        <v>323</v>
      </c>
      <c r="B4" s="628"/>
      <c r="C4" s="414"/>
      <c r="D4" s="629" t="s">
        <v>324</v>
      </c>
      <c r="E4" s="629"/>
      <c r="F4" s="629"/>
      <c r="G4" s="629"/>
      <c r="H4" s="630" t="s">
        <v>71</v>
      </c>
      <c r="I4" s="630" t="s">
        <v>325</v>
      </c>
      <c r="J4" s="631" t="s">
        <v>73</v>
      </c>
      <c r="K4" s="630" t="s">
        <v>326</v>
      </c>
      <c r="L4" s="637" t="s">
        <v>74</v>
      </c>
      <c r="M4" s="630"/>
      <c r="N4" s="71"/>
      <c r="O4" s="638" t="s">
        <v>327</v>
      </c>
      <c r="P4" s="638"/>
    </row>
    <row r="5" spans="1:16" ht="30" customHeight="1" x14ac:dyDescent="0.25">
      <c r="A5" s="628"/>
      <c r="B5" s="628"/>
      <c r="C5" s="414"/>
      <c r="D5" s="415" t="s">
        <v>328</v>
      </c>
      <c r="E5" s="416" t="s">
        <v>329</v>
      </c>
      <c r="F5" s="416" t="s">
        <v>326</v>
      </c>
      <c r="G5" s="417" t="s">
        <v>330</v>
      </c>
      <c r="H5" s="630"/>
      <c r="I5" s="630"/>
      <c r="J5" s="631"/>
      <c r="K5" s="630"/>
      <c r="L5" s="637"/>
      <c r="M5" s="630"/>
      <c r="N5" s="71"/>
      <c r="O5" s="75" t="s">
        <v>331</v>
      </c>
      <c r="P5" s="76" t="s">
        <v>332</v>
      </c>
    </row>
    <row r="6" spans="1:16" ht="10.5" customHeight="1" x14ac:dyDescent="0.25">
      <c r="A6" s="418"/>
      <c r="B6" s="419"/>
      <c r="C6" s="419"/>
      <c r="D6" s="420" t="s">
        <v>333</v>
      </c>
      <c r="E6" s="421" t="s">
        <v>334</v>
      </c>
      <c r="F6" s="421" t="s">
        <v>335</v>
      </c>
      <c r="G6" s="422" t="s">
        <v>81</v>
      </c>
      <c r="H6" s="421" t="s">
        <v>336</v>
      </c>
      <c r="I6" s="421" t="s">
        <v>337</v>
      </c>
      <c r="J6" s="422" t="s">
        <v>84</v>
      </c>
      <c r="K6" s="421" t="s">
        <v>338</v>
      </c>
      <c r="L6" s="423" t="s">
        <v>339</v>
      </c>
      <c r="M6" s="423" t="s">
        <v>340</v>
      </c>
      <c r="N6" s="71"/>
      <c r="O6" s="79" t="s">
        <v>341</v>
      </c>
      <c r="P6" s="80" t="s">
        <v>342</v>
      </c>
    </row>
    <row r="7" spans="1:16" ht="15" customHeight="1" x14ac:dyDescent="0.35">
      <c r="A7" s="424" t="s">
        <v>343</v>
      </c>
      <c r="B7" s="425" t="s">
        <v>344</v>
      </c>
      <c r="C7" s="414" t="s">
        <v>345</v>
      </c>
      <c r="D7" s="426"/>
      <c r="E7" s="427"/>
      <c r="F7" s="427"/>
      <c r="G7" s="427"/>
      <c r="H7" s="427"/>
      <c r="I7" s="427"/>
      <c r="J7" s="427"/>
      <c r="K7" s="427"/>
      <c r="L7" s="427"/>
      <c r="M7" s="428"/>
      <c r="N7" s="81"/>
      <c r="O7" s="82"/>
      <c r="P7" s="83"/>
    </row>
    <row r="8" spans="1:16" ht="15" customHeight="1" x14ac:dyDescent="0.35">
      <c r="A8" s="429" t="s">
        <v>346</v>
      </c>
      <c r="B8" s="430" t="s">
        <v>347</v>
      </c>
      <c r="C8" s="414" t="s">
        <v>345</v>
      </c>
      <c r="D8" s="431">
        <f>+IF(ISBLANK(Table1!E8),"",Table1!E8)</f>
        <v>12963.398999999999</v>
      </c>
      <c r="E8" s="431">
        <f>+IF(ISBLANK(Table1!F8),"",Table1!F8)</f>
        <v>1925.2950000000001</v>
      </c>
      <c r="F8" s="431">
        <f>+IF(ISBLANK(Table1!G8),"",Table1!G8)</f>
        <v>-1057.4449999999999</v>
      </c>
      <c r="G8" s="431">
        <f>+IF(ISBLANK(Table1!H8),"",Table1!H8)</f>
        <v>13831.248</v>
      </c>
      <c r="H8" s="431">
        <f>+IF(ISBLANK(Table1!I8),"",Table1!I8)</f>
        <v>12179.132</v>
      </c>
      <c r="I8" s="431">
        <f>+IF(ISBLANK(Table1!J8),"",Table1!J8)</f>
        <v>12896.574999999999</v>
      </c>
      <c r="J8" s="431">
        <f>+IF(ISBLANK(Table1!K8),"",Table1!K8)</f>
        <v>6716.3849999999993</v>
      </c>
      <c r="K8" s="431">
        <f>+IF(ISBLANK(Table1!L8),"",Table1!L8)</f>
        <v>-14447.783000000001</v>
      </c>
      <c r="L8" s="431">
        <f>+IF(ISBLANK(Table1!M8),"",Table1!M8)</f>
        <v>31175.556999999997</v>
      </c>
      <c r="M8" s="431">
        <f>+IF(ISBLANK(Table1!N8),"",Table1!N8)</f>
        <v>26010.379999999997</v>
      </c>
      <c r="N8" s="81"/>
      <c r="O8" s="82">
        <f t="shared" ref="O8:O23" si="0">IF(OR(G8="NA",D8="NA",E8="NA",F8="NA"),"NA",SUM(G8)-SUM(D8:F8))</f>
        <v>-1.0000000002037268E-3</v>
      </c>
      <c r="P8" s="83">
        <f t="shared" ref="P8:P23" si="1">IF(OR(L8="NA",G8="NA",H8="NA",I8="NA",J8="NA",K8="NA"),"NA",SUM(L8)-SUM(G8:K8))</f>
        <v>3.637978807091713E-12</v>
      </c>
    </row>
    <row r="9" spans="1:16" ht="15" customHeight="1" x14ac:dyDescent="0.35">
      <c r="A9" s="432" t="s">
        <v>348</v>
      </c>
      <c r="B9" s="433" t="s">
        <v>349</v>
      </c>
      <c r="C9" s="414" t="s">
        <v>345</v>
      </c>
      <c r="D9" s="434">
        <f>+IF(ISBLANK(Table1!E9),"",Table1!E9)</f>
        <v>7862.2179999999998</v>
      </c>
      <c r="E9" s="434">
        <f>+IF(ISBLANK(Table1!F9),"",Table1!F9)</f>
        <v>0</v>
      </c>
      <c r="F9" s="434">
        <f>+IF(ISBLANK(Table1!G9),"",Table1!G9)</f>
        <v>0</v>
      </c>
      <c r="G9" s="434">
        <f>+IF(ISBLANK(Table1!H9),"",Table1!H9)</f>
        <v>7862.2169999999996</v>
      </c>
      <c r="H9" s="434">
        <f>+IF(ISBLANK(Table1!I9),"",Table1!I9)</f>
        <v>1.4E-2</v>
      </c>
      <c r="I9" s="434">
        <f>+IF(ISBLANK(Table1!J9),"",Table1!J9)</f>
        <v>6555.7269999999999</v>
      </c>
      <c r="J9" s="434">
        <f>+IF(ISBLANK(Table1!K9),"",Table1!K9)</f>
        <v>1028.789</v>
      </c>
      <c r="K9" s="434">
        <f>+IF(ISBLANK(Table1!L9),"",Table1!L9)</f>
        <v>0</v>
      </c>
      <c r="L9" s="434">
        <f>+IF(ISBLANK(Table1!M9),"",Table1!M9)</f>
        <v>15446.746999999999</v>
      </c>
      <c r="M9" s="434">
        <f>+IF(ISBLANK(Table1!N9),"",Table1!N9)</f>
        <v>7862.2309999999998</v>
      </c>
      <c r="N9" s="81"/>
      <c r="O9" s="82">
        <f t="shared" si="0"/>
        <v>-1.0000000002037268E-3</v>
      </c>
      <c r="P9" s="83">
        <f t="shared" si="1"/>
        <v>0</v>
      </c>
    </row>
    <row r="10" spans="1:16" ht="15" customHeight="1" x14ac:dyDescent="0.35">
      <c r="A10" s="432" t="s">
        <v>350</v>
      </c>
      <c r="B10" s="433" t="s">
        <v>351</v>
      </c>
      <c r="C10" s="414" t="s">
        <v>345</v>
      </c>
      <c r="D10" s="434">
        <f>+IF(ISBLANK(Table1!E42),"",Table1!E42)</f>
        <v>2.4470000000000001</v>
      </c>
      <c r="E10" s="434">
        <f>+IF(ISBLANK(Table1!F42),"",Table1!F42)</f>
        <v>0</v>
      </c>
      <c r="F10" s="434">
        <f>+IF(ISBLANK(Table1!G42),"",Table1!G42)</f>
        <v>0</v>
      </c>
      <c r="G10" s="434">
        <f>+IF(ISBLANK(Table1!H42),"",Table1!H42)</f>
        <v>2.4470000000000001</v>
      </c>
      <c r="H10" s="434">
        <f>+IF(ISBLANK(Table1!I42),"",Table1!I42)</f>
        <v>6884.567</v>
      </c>
      <c r="I10" s="434">
        <f>+IF(ISBLANK(Table1!J42),"",Table1!J42)</f>
        <v>0</v>
      </c>
      <c r="J10" s="434">
        <f>+IF(ISBLANK(Table1!K42),"",Table1!K42)</f>
        <v>0</v>
      </c>
      <c r="K10" s="434">
        <f>+IF(ISBLANK(Table1!L42),"",Table1!L42)</f>
        <v>0</v>
      </c>
      <c r="L10" s="434">
        <f>+IF(ISBLANK(Table1!M42),"",Table1!M42)</f>
        <v>6887.0140000000001</v>
      </c>
      <c r="M10" s="434">
        <f>+IF(ISBLANK(Table1!N42),"",Table1!N42)</f>
        <v>6887.0140000000001</v>
      </c>
      <c r="N10" s="81"/>
      <c r="O10" s="82">
        <f t="shared" si="0"/>
        <v>0</v>
      </c>
      <c r="P10" s="83">
        <f t="shared" si="1"/>
        <v>0</v>
      </c>
    </row>
    <row r="11" spans="1:16" ht="15" customHeight="1" x14ac:dyDescent="0.35">
      <c r="A11" s="432" t="s">
        <v>352</v>
      </c>
      <c r="B11" s="433" t="s">
        <v>353</v>
      </c>
      <c r="C11" s="414" t="s">
        <v>345</v>
      </c>
      <c r="D11" s="434">
        <f>+IF(ISBLANK(Table1!E52),"",Table1!E52)</f>
        <v>117.08499999999999</v>
      </c>
      <c r="E11" s="434">
        <f>+IF(ISBLANK(Table1!F52),"",Table1!F52)</f>
        <v>1131.1279999999999</v>
      </c>
      <c r="F11" s="434">
        <f>+IF(ISBLANK(Table1!G52),"",Table1!G52)</f>
        <v>-1057.4449999999999</v>
      </c>
      <c r="G11" s="434">
        <f>+IF(ISBLANK(Table1!H52),"",Table1!H52)</f>
        <v>190.768</v>
      </c>
      <c r="H11" s="434">
        <f>+IF(ISBLANK(Table1!I52),"",Table1!I52)</f>
        <v>5041.9279999999999</v>
      </c>
      <c r="I11" s="434">
        <f>+IF(ISBLANK(Table1!J52),"",Table1!J52)</f>
        <v>4459.5019999999995</v>
      </c>
      <c r="J11" s="434">
        <f>+IF(ISBLANK(Table1!K52),"",Table1!K52)</f>
        <v>4750.28</v>
      </c>
      <c r="K11" s="434">
        <f>+IF(ISBLANK(Table1!L52),"",Table1!L52)</f>
        <v>-14442.469000000001</v>
      </c>
      <c r="L11" s="434">
        <f>+IF(ISBLANK(Table1!M52),"",Table1!M52)</f>
        <v>8.9999999979536362E-3</v>
      </c>
      <c r="M11" s="434">
        <f>+IF(ISBLANK(Table1!N52),"",Table1!N52)</f>
        <v>5232.6959999999999</v>
      </c>
      <c r="N11" s="81"/>
      <c r="O11" s="82">
        <f t="shared" si="0"/>
        <v>-2.8421709430404007E-14</v>
      </c>
      <c r="P11" s="83">
        <f t="shared" si="1"/>
        <v>-2.4192627068320149E-13</v>
      </c>
    </row>
    <row r="12" spans="1:16" ht="15" customHeight="1" x14ac:dyDescent="0.35">
      <c r="A12" s="432" t="s">
        <v>354</v>
      </c>
      <c r="B12" s="433" t="s">
        <v>355</v>
      </c>
      <c r="C12" s="414" t="s">
        <v>345</v>
      </c>
      <c r="D12" s="434">
        <f>+IF(ISBLANK(Table1!E62),"",Table1!E62)</f>
        <v>4981.6489999999994</v>
      </c>
      <c r="E12" s="434">
        <f>+IF(ISBLANK(Table1!F62),"",Table1!F62)</f>
        <v>794.16700000000003</v>
      </c>
      <c r="F12" s="434">
        <f>+IF(ISBLANK(Table1!G62),"",Table1!G62)</f>
        <v>0</v>
      </c>
      <c r="G12" s="434">
        <f>+IF(ISBLANK(Table1!H62),"",Table1!H62)</f>
        <v>5775.8159999999998</v>
      </c>
      <c r="H12" s="434">
        <f>+IF(ISBLANK(Table1!I62),"",Table1!I62)</f>
        <v>252.62299999999999</v>
      </c>
      <c r="I12" s="434">
        <f>+IF(ISBLANK(Table1!J62),"",Table1!J62)</f>
        <v>1881.3460000000002</v>
      </c>
      <c r="J12" s="434">
        <f>+IF(ISBLANK(Table1!K62),"",Table1!K62)</f>
        <v>937.31600000000003</v>
      </c>
      <c r="K12" s="434">
        <f>+IF(ISBLANK(Table1!L62),"",Table1!L62)</f>
        <v>-5.3140000000000001</v>
      </c>
      <c r="L12" s="434">
        <f>+IF(ISBLANK(Table1!M62),"",Table1!M62)</f>
        <v>8841.7870000000003</v>
      </c>
      <c r="M12" s="434">
        <f>+IF(ISBLANK(Table1!N62),"",Table1!N62)</f>
        <v>6028.4390000000003</v>
      </c>
      <c r="N12" s="81"/>
      <c r="O12" s="82">
        <f t="shared" si="0"/>
        <v>0</v>
      </c>
      <c r="P12" s="83">
        <f t="shared" si="1"/>
        <v>0</v>
      </c>
    </row>
    <row r="13" spans="1:16" ht="15" customHeight="1" x14ac:dyDescent="0.35">
      <c r="A13" s="429" t="s">
        <v>356</v>
      </c>
      <c r="B13" s="430" t="s">
        <v>357</v>
      </c>
      <c r="C13" s="414" t="s">
        <v>345</v>
      </c>
      <c r="D13" s="435">
        <f>+IF(ISBLANK(Table2!E8),"",Table2!E8)</f>
        <v>14025.079</v>
      </c>
      <c r="E13" s="435">
        <f>+IF(ISBLANK(Table2!F8),"",Table2!F8)</f>
        <v>1883.0779999999997</v>
      </c>
      <c r="F13" s="435">
        <f>+IF(ISBLANK(Table2!G8),"",Table2!G8)</f>
        <v>-1057.4449999999999</v>
      </c>
      <c r="G13" s="435">
        <f>+IF(ISBLANK(Table2!H8),"",Table2!H8)</f>
        <v>14850.712</v>
      </c>
      <c r="H13" s="435">
        <f>+IF(ISBLANK(Table2!I8),"",Table2!I8)</f>
        <v>11714.634</v>
      </c>
      <c r="I13" s="435">
        <f>+IF(ISBLANK(Table2!J8),"",Table2!J8)</f>
        <v>12224.186999999998</v>
      </c>
      <c r="J13" s="435">
        <f>+IF(ISBLANK(Table2!K8),"",Table2!K8)</f>
        <v>6425.0239999999994</v>
      </c>
      <c r="K13" s="435">
        <f>+IF(ISBLANK(Table2!L8),"",Table2!L8)</f>
        <v>-14447.783000000001</v>
      </c>
      <c r="L13" s="435">
        <f>+IF(ISBLANK(Table2!M8),"",Table2!M8)</f>
        <v>30766.774000000001</v>
      </c>
      <c r="M13" s="435">
        <f>+IF(ISBLANK(Table2!N8),"",Table2!N8)</f>
        <v>26565.346000000001</v>
      </c>
      <c r="N13" s="81"/>
      <c r="O13" s="82">
        <f t="shared" si="0"/>
        <v>0</v>
      </c>
      <c r="P13" s="83">
        <f t="shared" si="1"/>
        <v>1.0913936421275139E-11</v>
      </c>
    </row>
    <row r="14" spans="1:16" ht="15" customHeight="1" x14ac:dyDescent="0.35">
      <c r="A14" s="432" t="s">
        <v>358</v>
      </c>
      <c r="B14" s="433" t="s">
        <v>359</v>
      </c>
      <c r="C14" s="414" t="s">
        <v>345</v>
      </c>
      <c r="D14" s="434">
        <f>+IF(ISBLANK(Table2!E9),"",Table2!E9)</f>
        <v>2494.393</v>
      </c>
      <c r="E14" s="434">
        <f>+IF(ISBLANK(Table2!F9),"",Table2!F9)</f>
        <v>887.31999999999994</v>
      </c>
      <c r="F14" s="434">
        <f>+IF(ISBLANK(Table2!G9),"",Table2!G9)</f>
        <v>0</v>
      </c>
      <c r="G14" s="434">
        <f>+IF(ISBLANK(Table2!H9),"",Table2!H9)</f>
        <v>3381.7129999999997</v>
      </c>
      <c r="H14" s="434">
        <f>+IF(ISBLANK(Table2!I9),"",Table2!I9)</f>
        <v>100.358</v>
      </c>
      <c r="I14" s="434">
        <f>+IF(ISBLANK(Table2!J9),"",Table2!J9)</f>
        <v>2491.4849999999997</v>
      </c>
      <c r="J14" s="434">
        <f>+IF(ISBLANK(Table2!K9),"",Table2!K9)</f>
        <v>1929.0740000000001</v>
      </c>
      <c r="K14" s="434">
        <f>+IF(ISBLANK(Table2!L9),"",Table2!L9)</f>
        <v>0</v>
      </c>
      <c r="L14" s="434">
        <f>+IF(ISBLANK(Table2!M9),"",Table2!M9)</f>
        <v>7902.63</v>
      </c>
      <c r="M14" s="434">
        <f>+IF(ISBLANK(Table2!N9),"",Table2!N9)</f>
        <v>3482.0709999999999</v>
      </c>
      <c r="N14" s="81"/>
      <c r="O14" s="82">
        <f t="shared" si="0"/>
        <v>0</v>
      </c>
      <c r="P14" s="83">
        <f t="shared" si="1"/>
        <v>9.0949470177292824E-13</v>
      </c>
    </row>
    <row r="15" spans="1:16" ht="15" customHeight="1" x14ac:dyDescent="0.35">
      <c r="A15" s="432" t="s">
        <v>360</v>
      </c>
      <c r="B15" s="433" t="s">
        <v>361</v>
      </c>
      <c r="C15" s="414" t="s">
        <v>345</v>
      </c>
      <c r="D15" s="434">
        <f>+IF(ISBLANK(Table2!E14),"",Table2!E14)</f>
        <v>1205.701</v>
      </c>
      <c r="E15" s="434">
        <f>+IF(ISBLANK(Table2!F14),"",Table2!F14)</f>
        <v>510.642</v>
      </c>
      <c r="F15" s="434">
        <f>+IF(ISBLANK(Table2!G14),"",Table2!G14)</f>
        <v>0</v>
      </c>
      <c r="G15" s="434">
        <f>+IF(ISBLANK(Table2!H14),"",Table2!H14)</f>
        <v>1716.3430000000001</v>
      </c>
      <c r="H15" s="434">
        <f>+IF(ISBLANK(Table2!I14),"",Table2!I14)</f>
        <v>78.323999999999998</v>
      </c>
      <c r="I15" s="434">
        <f>+IF(ISBLANK(Table2!J14),"",Table2!J14)</f>
        <v>1594.5889999999999</v>
      </c>
      <c r="J15" s="434">
        <f>+IF(ISBLANK(Table2!K14),"",Table2!K14)</f>
        <v>1159.6479999999999</v>
      </c>
      <c r="K15" s="434">
        <f>+IF(ISBLANK(Table2!L14),"",Table2!L14)</f>
        <v>0</v>
      </c>
      <c r="L15" s="434">
        <f>+IF(ISBLANK(Table2!M14),"",Table2!M14)</f>
        <v>4548.9040000000005</v>
      </c>
      <c r="M15" s="434">
        <f>+IF(ISBLANK(Table2!N14),"",Table2!N14)</f>
        <v>1794.6670000000001</v>
      </c>
      <c r="N15" s="81"/>
      <c r="O15" s="82">
        <f t="shared" si="0"/>
        <v>0</v>
      </c>
      <c r="P15" s="83">
        <f t="shared" si="1"/>
        <v>0</v>
      </c>
    </row>
    <row r="16" spans="1:16" ht="15" customHeight="1" x14ac:dyDescent="0.35">
      <c r="A16" s="432" t="s">
        <v>362</v>
      </c>
      <c r="B16" s="433" t="s">
        <v>363</v>
      </c>
      <c r="C16" s="414" t="s">
        <v>345</v>
      </c>
      <c r="D16" s="434">
        <f>+IF(ISBLANK(Table2!E15),"",Table2!E15)</f>
        <v>661.65899999999999</v>
      </c>
      <c r="E16" s="434">
        <f>+IF(ISBLANK(Table2!F15),"",Table2!F15)</f>
        <v>150.39500000000001</v>
      </c>
      <c r="F16" s="434">
        <f>+IF(ISBLANK(Table2!G15),"",Table2!G15)</f>
        <v>0</v>
      </c>
      <c r="G16" s="434">
        <f>+IF(ISBLANK(Table2!H15),"",Table2!H15)</f>
        <v>812.05399999999997</v>
      </c>
      <c r="H16" s="434">
        <f>+IF(ISBLANK(Table2!I15),"",Table2!I15)</f>
        <v>10.868</v>
      </c>
      <c r="I16" s="434">
        <f>+IF(ISBLANK(Table2!J15),"",Table2!J15)</f>
        <v>340.976</v>
      </c>
      <c r="J16" s="434">
        <f>+IF(ISBLANK(Table2!K15),"",Table2!K15)</f>
        <v>260.10500000000002</v>
      </c>
      <c r="K16" s="434">
        <f>+IF(ISBLANK(Table2!L15),"",Table2!L15)</f>
        <v>0</v>
      </c>
      <c r="L16" s="434">
        <f>+IF(ISBLANK(Table2!M15),"",Table2!M15)</f>
        <v>1424.0030000000002</v>
      </c>
      <c r="M16" s="434">
        <f>+IF(ISBLANK(Table2!N15),"",Table2!N15)</f>
        <v>822.92200000000003</v>
      </c>
      <c r="N16" s="81"/>
      <c r="O16" s="82">
        <f t="shared" si="0"/>
        <v>0</v>
      </c>
      <c r="P16" s="83">
        <f t="shared" si="1"/>
        <v>0</v>
      </c>
    </row>
    <row r="17" spans="1:16" ht="15" customHeight="1" x14ac:dyDescent="0.35">
      <c r="A17" s="432" t="s">
        <v>364</v>
      </c>
      <c r="B17" s="433" t="s">
        <v>365</v>
      </c>
      <c r="C17" s="414" t="s">
        <v>345</v>
      </c>
      <c r="D17" s="434">
        <f>+IF(ISBLANK(Table2!E16),"",Table2!E16)</f>
        <v>654.69599999999991</v>
      </c>
      <c r="E17" s="434">
        <f>+IF(ISBLANK(Table2!F16),"",Table2!F16)</f>
        <v>15.137</v>
      </c>
      <c r="F17" s="434">
        <f>+IF(ISBLANK(Table2!G16),"",Table2!G16)</f>
        <v>0</v>
      </c>
      <c r="G17" s="434">
        <f>+IF(ISBLANK(Table2!H16),"",Table2!H16)</f>
        <v>669.83299999999997</v>
      </c>
      <c r="H17" s="434">
        <f>+IF(ISBLANK(Table2!I16),"",Table2!I16)</f>
        <v>0</v>
      </c>
      <c r="I17" s="434">
        <f>+IF(ISBLANK(Table2!J16),"",Table2!J16)</f>
        <v>132.613</v>
      </c>
      <c r="J17" s="434">
        <f>+IF(ISBLANK(Table2!K16),"",Table2!K16)</f>
        <v>26.109000000000002</v>
      </c>
      <c r="K17" s="434">
        <f>+IF(ISBLANK(Table2!L16),"",Table2!L16)</f>
        <v>-5.3140000000000001</v>
      </c>
      <c r="L17" s="434">
        <f>+IF(ISBLANK(Table2!M16),"",Table2!M16)</f>
        <v>823.24099999999999</v>
      </c>
      <c r="M17" s="434">
        <f>+IF(ISBLANK(Table2!N16),"",Table2!N16)</f>
        <v>669.83299999999997</v>
      </c>
      <c r="N17" s="81"/>
      <c r="O17" s="82">
        <f t="shared" si="0"/>
        <v>1.1368683772161603E-13</v>
      </c>
      <c r="P17" s="83">
        <f t="shared" si="1"/>
        <v>0</v>
      </c>
    </row>
    <row r="18" spans="1:16" ht="15" customHeight="1" x14ac:dyDescent="0.35">
      <c r="A18" s="432" t="s">
        <v>366</v>
      </c>
      <c r="B18" s="433" t="s">
        <v>367</v>
      </c>
      <c r="C18" s="414" t="s">
        <v>345</v>
      </c>
      <c r="D18" s="434">
        <f>+IF(ISBLANK(Table2!E20),"",Table2!E20)</f>
        <v>1373.038</v>
      </c>
      <c r="E18" s="434">
        <f>+IF(ISBLANK(Table2!F20),"",Table2!F20)</f>
        <v>61.32</v>
      </c>
      <c r="F18" s="434">
        <f>+IF(ISBLANK(Table2!G20),"",Table2!G20)</f>
        <v>0</v>
      </c>
      <c r="G18" s="434">
        <f>+IF(ISBLANK(Table2!H20),"",Table2!H20)</f>
        <v>1434.3579999999999</v>
      </c>
      <c r="H18" s="434">
        <f>+IF(ISBLANK(Table2!I20),"",Table2!I20)</f>
        <v>0.52100000000000002</v>
      </c>
      <c r="I18" s="434">
        <f>+IF(ISBLANK(Table2!J20),"",Table2!J20)</f>
        <v>1767.598</v>
      </c>
      <c r="J18" s="434">
        <f>+IF(ISBLANK(Table2!K20),"",Table2!K20)</f>
        <v>828.625</v>
      </c>
      <c r="K18" s="434">
        <f>+IF(ISBLANK(Table2!L20),"",Table2!L20)</f>
        <v>0</v>
      </c>
      <c r="L18" s="434">
        <f>+IF(ISBLANK(Table2!M20),"",Table2!M20)</f>
        <v>4031.1019999999999</v>
      </c>
      <c r="M18" s="434">
        <f>+IF(ISBLANK(Table2!N20),"",Table2!N20)</f>
        <v>1434.8789999999999</v>
      </c>
      <c r="N18" s="81"/>
      <c r="O18" s="82">
        <f t="shared" si="0"/>
        <v>0</v>
      </c>
      <c r="P18" s="83">
        <f t="shared" si="1"/>
        <v>0</v>
      </c>
    </row>
    <row r="19" spans="1:16" ht="15" customHeight="1" x14ac:dyDescent="0.35">
      <c r="A19" s="432" t="s">
        <v>368</v>
      </c>
      <c r="B19" s="433" t="s">
        <v>353</v>
      </c>
      <c r="C19" s="414" t="s">
        <v>345</v>
      </c>
      <c r="D19" s="434">
        <f>+IF(ISBLANK(Table2!E24),"",Table2!E24)</f>
        <v>6447.0840000000007</v>
      </c>
      <c r="E19" s="434">
        <f>+IF(ISBLANK(Table2!F24),"",Table2!F24)</f>
        <v>58.061999999999998</v>
      </c>
      <c r="F19" s="434">
        <f>+IF(ISBLANK(Table2!G24),"",Table2!G24)</f>
        <v>-1057.4449999999999</v>
      </c>
      <c r="G19" s="434">
        <f>+IF(ISBLANK(Table2!H24),"",Table2!H24)</f>
        <v>5447.7010000000009</v>
      </c>
      <c r="H19" s="434">
        <f>+IF(ISBLANK(Table2!I24),"",Table2!I24)</f>
        <v>3115.299</v>
      </c>
      <c r="I19" s="434">
        <f>+IF(ISBLANK(Table2!J24),"",Table2!J24)</f>
        <v>4210.4229999999998</v>
      </c>
      <c r="J19" s="434">
        <f>+IF(ISBLANK(Table2!K24),"",Table2!K24)</f>
        <v>1921.8520000000001</v>
      </c>
      <c r="K19" s="434">
        <f>+IF(ISBLANK(Table2!L24),"",Table2!L24)</f>
        <v>-14442.469000000001</v>
      </c>
      <c r="L19" s="434">
        <f>+IF(ISBLANK(Table2!M24),"",Table2!M24)</f>
        <v>252.80599999999922</v>
      </c>
      <c r="M19" s="434">
        <f>+IF(ISBLANK(Table2!N24),"",Table2!N24)</f>
        <v>8563</v>
      </c>
      <c r="N19" s="81"/>
      <c r="O19" s="82">
        <f t="shared" si="0"/>
        <v>0</v>
      </c>
      <c r="P19" s="83">
        <f t="shared" si="1"/>
        <v>5.4001247917767614E-13</v>
      </c>
    </row>
    <row r="20" spans="1:16" ht="15" customHeight="1" x14ac:dyDescent="0.35">
      <c r="A20" s="432" t="s">
        <v>369</v>
      </c>
      <c r="B20" s="433" t="s">
        <v>370</v>
      </c>
      <c r="C20" s="414" t="s">
        <v>345</v>
      </c>
      <c r="D20" s="434">
        <f>+IF(ISBLANK(Table2!E34),"",Table2!E34)</f>
        <v>788.90099999999995</v>
      </c>
      <c r="E20" s="434">
        <f>+IF(ISBLANK(Table2!F34),"",Table2!F34)</f>
        <v>2.5960000000000001</v>
      </c>
      <c r="F20" s="434">
        <f>+IF(ISBLANK(Table2!G34),"",Table2!G34)</f>
        <v>0</v>
      </c>
      <c r="G20" s="434">
        <f>+IF(ISBLANK(Table2!H34),"",Table2!H34)</f>
        <v>791.49699999999996</v>
      </c>
      <c r="H20" s="434">
        <f>+IF(ISBLANK(Table2!I34),"",Table2!I34)</f>
        <v>8127.7940000000008</v>
      </c>
      <c r="I20" s="434">
        <f>+IF(ISBLANK(Table2!J34),"",Table2!J34)</f>
        <v>1562.2299999999998</v>
      </c>
      <c r="J20" s="434">
        <f>+IF(ISBLANK(Table2!K34),"",Table2!K34)</f>
        <v>202.88800000000001</v>
      </c>
      <c r="K20" s="434">
        <f>+IF(ISBLANK(Table2!L34),"",Table2!L34)</f>
        <v>0</v>
      </c>
      <c r="L20" s="434">
        <f>+IF(ISBLANK(Table2!M34),"",Table2!M34)</f>
        <v>10684.409</v>
      </c>
      <c r="M20" s="434">
        <f>+IF(ISBLANK(Table2!N34),"",Table2!N34)</f>
        <v>8919.2909999999993</v>
      </c>
      <c r="N20" s="81"/>
      <c r="O20" s="82">
        <f t="shared" si="0"/>
        <v>0</v>
      </c>
      <c r="P20" s="83">
        <f t="shared" si="1"/>
        <v>-1.8189894035458565E-12</v>
      </c>
    </row>
    <row r="21" spans="1:16" ht="15" customHeight="1" x14ac:dyDescent="0.35">
      <c r="A21" s="436" t="s">
        <v>371</v>
      </c>
      <c r="B21" s="437" t="s">
        <v>372</v>
      </c>
      <c r="C21" s="438" t="s">
        <v>345</v>
      </c>
      <c r="D21" s="439">
        <f>+IF(ISBLANK(Table2!E38),"",Table2!E38)</f>
        <v>399.60699999999997</v>
      </c>
      <c r="E21" s="439">
        <f>+IF(ISBLANK(Table2!F38),"",Table2!F38)</f>
        <v>197.60599999999999</v>
      </c>
      <c r="F21" s="439">
        <f>+IF(ISBLANK(Table2!G38),"",Table2!G38)</f>
        <v>0</v>
      </c>
      <c r="G21" s="439">
        <f>+IF(ISBLANK(Table2!H38),"",Table2!H38)</f>
        <v>597.21299999999997</v>
      </c>
      <c r="H21" s="439">
        <f>+IF(ISBLANK(Table2!I38),"",Table2!I38)</f>
        <v>281.46999999999997</v>
      </c>
      <c r="I21" s="439">
        <f>+IF(ISBLANK(Table2!J38),"",Table2!J38)</f>
        <v>124.273</v>
      </c>
      <c r="J21" s="439">
        <f>+IF(ISBLANK(Table2!K38),"",Table2!K38)</f>
        <v>96.722999999999999</v>
      </c>
      <c r="K21" s="439">
        <f>+IF(ISBLANK(Table2!L38),"",Table2!L38)</f>
        <v>0</v>
      </c>
      <c r="L21" s="439">
        <f>+IF(ISBLANK(Table2!M38),"",Table2!M38)</f>
        <v>1099.6790000000001</v>
      </c>
      <c r="M21" s="439">
        <f>+IF(ISBLANK(Table2!N38),"",Table2!N38)</f>
        <v>878.68299999999999</v>
      </c>
      <c r="N21" s="81"/>
      <c r="O21" s="86">
        <f t="shared" si="0"/>
        <v>0</v>
      </c>
      <c r="P21" s="87">
        <f t="shared" si="1"/>
        <v>0</v>
      </c>
    </row>
    <row r="22" spans="1:16" ht="15" customHeight="1" x14ac:dyDescent="0.35">
      <c r="A22" s="440" t="s">
        <v>373</v>
      </c>
      <c r="B22" s="441" t="s">
        <v>374</v>
      </c>
      <c r="C22" s="414" t="s">
        <v>345</v>
      </c>
      <c r="D22" s="435">
        <f t="shared" ref="D22:M22" si="2">IF(AND(D8="NP",D13="NP"),"NP",IF(D16="NA",IF(OR(D8="NA",D13="NA"),"NA",IF(ISNUMBER(D8)*ISNUMBER(D13),SUM(D8)-SUM(D13),"")),IF(OR(D8="NA",D13="NA",D16="NA"),"NA",IF(ISNUMBER(D8)*ISNUMBER(D13)*ISNUMBER(D16),SUM(D8)-SUM(D13)+SUM(D16),""))))</f>
        <v>-400.0210000000003</v>
      </c>
      <c r="E22" s="435">
        <f t="shared" si="2"/>
        <v>192.61200000000034</v>
      </c>
      <c r="F22" s="435">
        <f t="shared" si="2"/>
        <v>0</v>
      </c>
      <c r="G22" s="435">
        <f t="shared" si="2"/>
        <v>-207.40999999999997</v>
      </c>
      <c r="H22" s="435">
        <f t="shared" si="2"/>
        <v>475.36599999999959</v>
      </c>
      <c r="I22" s="435">
        <f t="shared" si="2"/>
        <v>1013.3640000000008</v>
      </c>
      <c r="J22" s="435">
        <f t="shared" si="2"/>
        <v>551.46599999999989</v>
      </c>
      <c r="K22" s="435">
        <f t="shared" si="2"/>
        <v>0</v>
      </c>
      <c r="L22" s="435">
        <f t="shared" si="2"/>
        <v>1832.785999999996</v>
      </c>
      <c r="M22" s="435">
        <f t="shared" si="2"/>
        <v>267.95599999999604</v>
      </c>
      <c r="N22" s="81"/>
      <c r="O22" s="82">
        <f t="shared" si="0"/>
        <v>-1.0000000000047748E-3</v>
      </c>
      <c r="P22" s="83">
        <f t="shared" si="1"/>
        <v>-4.3200998334214091E-12</v>
      </c>
    </row>
    <row r="23" spans="1:16" ht="15" customHeight="1" x14ac:dyDescent="0.35">
      <c r="A23" s="442" t="s">
        <v>375</v>
      </c>
      <c r="B23" s="443" t="s">
        <v>376</v>
      </c>
      <c r="C23" s="444" t="s">
        <v>345</v>
      </c>
      <c r="D23" s="445">
        <f>IF(AND(D8="NP",D13="NP"),"NP",IF(OR(D16="NA",D16="NP"),"NA",IF(OR(D8="NA",D13="NA"),"NA",IF(ISNUMBER(D8)*ISNUMBER(D13),SUM(D8)-SUM(D13),""))))</f>
        <v>-1061.6800000000003</v>
      </c>
      <c r="E23" s="445">
        <f t="shared" ref="E23:M23" si="3">IF(AND(E8="NP",E13="NP"),"NP",IF(E16="NA","NA",IF(OR(E8="NA",E13="NA"),"NA",IF(ISNUMBER(E8)*ISNUMBER(E13),SUM(E8)-SUM(E13),""))))</f>
        <v>42.217000000000326</v>
      </c>
      <c r="F23" s="445">
        <f t="shared" si="3"/>
        <v>0</v>
      </c>
      <c r="G23" s="445">
        <f t="shared" si="3"/>
        <v>-1019.4639999999999</v>
      </c>
      <c r="H23" s="445">
        <f t="shared" si="3"/>
        <v>464.49799999999959</v>
      </c>
      <c r="I23" s="445">
        <f t="shared" si="3"/>
        <v>672.38800000000083</v>
      </c>
      <c r="J23" s="445">
        <f t="shared" si="3"/>
        <v>291.36099999999988</v>
      </c>
      <c r="K23" s="445">
        <f t="shared" si="3"/>
        <v>0</v>
      </c>
      <c r="L23" s="445">
        <f t="shared" si="3"/>
        <v>408.78299999999581</v>
      </c>
      <c r="M23" s="445">
        <f t="shared" si="3"/>
        <v>-554.96600000000399</v>
      </c>
      <c r="N23" s="81"/>
      <c r="O23" s="88">
        <f t="shared" si="0"/>
        <v>-9.9999999997635314E-4</v>
      </c>
      <c r="P23" s="89">
        <f t="shared" si="1"/>
        <v>-4.5474735088646412E-12</v>
      </c>
    </row>
    <row r="24" spans="1:16" ht="15" customHeight="1" x14ac:dyDescent="0.35">
      <c r="A24" s="424" t="s">
        <v>343</v>
      </c>
      <c r="B24" s="425" t="s">
        <v>377</v>
      </c>
      <c r="C24" s="414" t="s">
        <v>345</v>
      </c>
      <c r="D24" s="446"/>
      <c r="E24" s="447"/>
      <c r="F24" s="447"/>
      <c r="G24" s="447"/>
      <c r="H24" s="447"/>
      <c r="I24" s="447"/>
      <c r="J24" s="447"/>
      <c r="K24" s="447"/>
      <c r="L24" s="447"/>
      <c r="M24" s="448"/>
      <c r="N24" s="81"/>
      <c r="O24" s="82"/>
      <c r="P24" s="83"/>
    </row>
    <row r="25" spans="1:16" ht="15" customHeight="1" x14ac:dyDescent="0.35">
      <c r="A25" s="429" t="s">
        <v>378</v>
      </c>
      <c r="B25" s="430" t="s">
        <v>379</v>
      </c>
      <c r="C25" s="414" t="s">
        <v>345</v>
      </c>
      <c r="D25" s="431">
        <f>+IF(ISBLANK(Table3!E9),"",Table3!E9)</f>
        <v>1283.18</v>
      </c>
      <c r="E25" s="431">
        <f>+IF(ISBLANK(Table3!F9),"",Table3!F9)</f>
        <v>68.270999999999987</v>
      </c>
      <c r="F25" s="431">
        <f>+IF(ISBLANK(Table3!G9),"",Table3!G9)</f>
        <v>0</v>
      </c>
      <c r="G25" s="431">
        <f>+IF(ISBLANK(Table3!H9),"",Table3!H9)</f>
        <v>1351.4509999999998</v>
      </c>
      <c r="H25" s="431">
        <f>+IF(ISBLANK(Table3!I9),"",Table3!I9)</f>
        <v>-0.84000000000000008</v>
      </c>
      <c r="I25" s="431">
        <f>+IF(ISBLANK(Table3!J9),"",Table3!J9)</f>
        <v>-132.596</v>
      </c>
      <c r="J25" s="431">
        <f>+IF(ISBLANK(Table3!K9),"",Table3!K9)</f>
        <v>395.459</v>
      </c>
      <c r="K25" s="431">
        <f>+IF(ISBLANK(Table3!L9),"",Table3!L9)</f>
        <v>0</v>
      </c>
      <c r="L25" s="431">
        <f>+IF(ISBLANK(Table3!M9),"",Table3!M9)</f>
        <v>1613.4739999999999</v>
      </c>
      <c r="M25" s="431">
        <f>+IF(ISBLANK(Table3!N9),"",Table3!N9)</f>
        <v>1350.6109999999999</v>
      </c>
      <c r="N25" s="81"/>
      <c r="O25" s="82">
        <f t="shared" ref="O25:O31" si="4">IF(OR(G25="NA",D25="NA",E25="NA",F25="NA"),"NA",SUM(G25)-SUM(D25:F25))</f>
        <v>-2.2737367544323206E-13</v>
      </c>
      <c r="P25" s="83">
        <f t="shared" ref="P25:P31" si="5">IF(OR(L25="NA",G25="NA",H25="NA",I25="NA",J25="NA",K25="NA"),"NA",SUM(L25)-SUM(G25:K25))</f>
        <v>0</v>
      </c>
    </row>
    <row r="26" spans="1:16" ht="15" customHeight="1" x14ac:dyDescent="0.35">
      <c r="A26" s="432" t="s">
        <v>380</v>
      </c>
      <c r="B26" s="433" t="s">
        <v>381</v>
      </c>
      <c r="C26" s="414" t="s">
        <v>345</v>
      </c>
      <c r="D26" s="434">
        <f>+IF(ISBLANK(Table3!E10),"",Table3!E10)</f>
        <v>1105.845</v>
      </c>
      <c r="E26" s="434">
        <f>+IF(ISBLANK(Table3!F10),"",Table3!F10)</f>
        <v>56.198999999999984</v>
      </c>
      <c r="F26" s="434">
        <f>+IF(ISBLANK(Table3!G10),"",Table3!G10)</f>
        <v>0</v>
      </c>
      <c r="G26" s="434">
        <f>+IF(ISBLANK(Table3!H10),"",Table3!H10)</f>
        <v>1162.0439999999999</v>
      </c>
      <c r="H26" s="434">
        <f>+IF(ISBLANK(Table3!I10),"",Table3!I10)</f>
        <v>-1.2530000000000001</v>
      </c>
      <c r="I26" s="434">
        <f>+IF(ISBLANK(Table3!J10),"",Table3!J10)</f>
        <v>-138.18700000000001</v>
      </c>
      <c r="J26" s="434">
        <f>+IF(ISBLANK(Table3!K10),"",Table3!K10)</f>
        <v>380.04</v>
      </c>
      <c r="K26" s="434">
        <f>+IF(ISBLANK(Table3!L10),"",Table3!L10)</f>
        <v>0</v>
      </c>
      <c r="L26" s="434">
        <f>+IF(ISBLANK(Table3!M10),"",Table3!M10)</f>
        <v>1402.644</v>
      </c>
      <c r="M26" s="434">
        <f>+IF(ISBLANK(Table3!N10),"",Table3!N10)</f>
        <v>1160.7909999999999</v>
      </c>
      <c r="N26" s="81"/>
      <c r="O26" s="82">
        <f t="shared" si="4"/>
        <v>-2.2737367544323206E-13</v>
      </c>
      <c r="P26" s="83">
        <f t="shared" si="5"/>
        <v>0</v>
      </c>
    </row>
    <row r="27" spans="1:16" ht="15" customHeight="1" x14ac:dyDescent="0.35">
      <c r="A27" s="432" t="s">
        <v>382</v>
      </c>
      <c r="B27" s="433" t="s">
        <v>383</v>
      </c>
      <c r="C27" s="414" t="s">
        <v>345</v>
      </c>
      <c r="D27" s="434">
        <f>+IF(ISBLANK(Table3!E15),"",Table3!E15)</f>
        <v>177.30500000000001</v>
      </c>
      <c r="E27" s="434">
        <f>+IF(ISBLANK(Table3!F15),"",Table3!F15)</f>
        <v>12.071999999999999</v>
      </c>
      <c r="F27" s="434">
        <f>+IF(ISBLANK(Table3!G15),"",Table3!G15)</f>
        <v>0</v>
      </c>
      <c r="G27" s="434">
        <f>+IF(ISBLANK(Table3!H15),"",Table3!H15)</f>
        <v>189.37700000000001</v>
      </c>
      <c r="H27" s="434">
        <f>+IF(ISBLANK(Table3!I15),"",Table3!I15)</f>
        <v>6.9000000000000006E-2</v>
      </c>
      <c r="I27" s="434">
        <f>+IF(ISBLANK(Table3!J15),"",Table3!J15)</f>
        <v>5.5890000000000004</v>
      </c>
      <c r="J27" s="434">
        <f>+IF(ISBLANK(Table3!K15),"",Table3!K15)</f>
        <v>15.419</v>
      </c>
      <c r="K27" s="434">
        <f>+IF(ISBLANK(Table3!L15),"",Table3!L15)</f>
        <v>0</v>
      </c>
      <c r="L27" s="434">
        <f>+IF(ISBLANK(Table3!M15),"",Table3!M15)</f>
        <v>210.45400000000001</v>
      </c>
      <c r="M27" s="434">
        <f>+IF(ISBLANK(Table3!N15),"",Table3!N15)</f>
        <v>189.446</v>
      </c>
      <c r="N27" s="81"/>
      <c r="O27" s="82">
        <f t="shared" si="4"/>
        <v>0</v>
      </c>
      <c r="P27" s="83">
        <f t="shared" si="5"/>
        <v>0</v>
      </c>
    </row>
    <row r="28" spans="1:16" ht="15" customHeight="1" x14ac:dyDescent="0.35">
      <c r="A28" s="432" t="s">
        <v>384</v>
      </c>
      <c r="B28" s="433" t="s">
        <v>385</v>
      </c>
      <c r="C28" s="414" t="s">
        <v>345</v>
      </c>
      <c r="D28" s="434">
        <f>+IF(ISBLANK(Table3!E16),"",Table3!E16)</f>
        <v>0</v>
      </c>
      <c r="E28" s="434">
        <f>+IF(ISBLANK(Table3!F16),"",Table3!F16)</f>
        <v>0</v>
      </c>
      <c r="F28" s="434">
        <f>+IF(ISBLANK(Table3!G16),"",Table3!G16)</f>
        <v>0</v>
      </c>
      <c r="G28" s="434">
        <f>+IF(ISBLANK(Table3!H16),"",Table3!H16)</f>
        <v>0</v>
      </c>
      <c r="H28" s="434">
        <f>+IF(ISBLANK(Table3!I16),"",Table3!I16)</f>
        <v>0</v>
      </c>
      <c r="I28" s="434">
        <f>+IF(ISBLANK(Table3!J16),"",Table3!J16)</f>
        <v>0</v>
      </c>
      <c r="J28" s="434">
        <f>+IF(ISBLANK(Table3!K16),"",Table3!K16)</f>
        <v>0</v>
      </c>
      <c r="K28" s="434">
        <f>+IF(ISBLANK(Table3!L16),"",Table3!L16)</f>
        <v>0</v>
      </c>
      <c r="L28" s="434">
        <f>+IF(ISBLANK(Table3!M16),"",Table3!M16)</f>
        <v>0</v>
      </c>
      <c r="M28" s="434">
        <f>+IF(ISBLANK(Table3!N16),"",Table3!N16)</f>
        <v>0</v>
      </c>
      <c r="N28" s="81"/>
      <c r="O28" s="82">
        <f t="shared" si="4"/>
        <v>0</v>
      </c>
      <c r="P28" s="83">
        <f t="shared" si="5"/>
        <v>0</v>
      </c>
    </row>
    <row r="29" spans="1:16" ht="15" customHeight="1" x14ac:dyDescent="0.35">
      <c r="A29" s="436" t="s">
        <v>386</v>
      </c>
      <c r="B29" s="437" t="s">
        <v>387</v>
      </c>
      <c r="C29" s="438" t="s">
        <v>345</v>
      </c>
      <c r="D29" s="439">
        <f>+IF(ISBLANK(Table3!E17),"",Table3!E17)</f>
        <v>0.03</v>
      </c>
      <c r="E29" s="439">
        <f>+IF(ISBLANK(Table3!F17),"",Table3!F17)</f>
        <v>0</v>
      </c>
      <c r="F29" s="439">
        <f>+IF(ISBLANK(Table3!G17),"",Table3!G17)</f>
        <v>0</v>
      </c>
      <c r="G29" s="439">
        <f>+IF(ISBLANK(Table3!H17),"",Table3!H17)</f>
        <v>0.03</v>
      </c>
      <c r="H29" s="439">
        <f>+IF(ISBLANK(Table3!I17),"",Table3!I17)</f>
        <v>0.34399999999999997</v>
      </c>
      <c r="I29" s="439">
        <f>+IF(ISBLANK(Table3!J17),"",Table3!J17)</f>
        <v>2E-3</v>
      </c>
      <c r="J29" s="439">
        <f>+IF(ISBLANK(Table3!K17),"",Table3!K17)</f>
        <v>0</v>
      </c>
      <c r="K29" s="439">
        <f>+IF(ISBLANK(Table3!L17),"",Table3!L17)</f>
        <v>0</v>
      </c>
      <c r="L29" s="439">
        <f>+IF(ISBLANK(Table3!M17),"",Table3!M17)</f>
        <v>0.376</v>
      </c>
      <c r="M29" s="439">
        <f>+IF(ISBLANK(Table3!N17),"",Table3!N17)</f>
        <v>0.374</v>
      </c>
      <c r="N29" s="81"/>
      <c r="O29" s="86">
        <f t="shared" si="4"/>
        <v>0</v>
      </c>
      <c r="P29" s="87">
        <f t="shared" si="5"/>
        <v>0</v>
      </c>
    </row>
    <row r="30" spans="1:16" ht="15" customHeight="1" x14ac:dyDescent="0.35">
      <c r="A30" s="449" t="s">
        <v>388</v>
      </c>
      <c r="B30" s="450" t="s">
        <v>389</v>
      </c>
      <c r="C30" s="438" t="s">
        <v>345</v>
      </c>
      <c r="D30" s="451">
        <f t="shared" ref="D30:M30" si="6">IF(AND(D13="NP",D25="NP"),"NP",IF(OR(D13="NA",D25="NA"),"NA",IF(ISNUMBER(D13)*ISNUMBER(D25),SUM(D13)+SUM(D25),"")))</f>
        <v>15308.259</v>
      </c>
      <c r="E30" s="451">
        <f t="shared" si="6"/>
        <v>1951.3489999999997</v>
      </c>
      <c r="F30" s="451">
        <f t="shared" si="6"/>
        <v>-1057.4449999999999</v>
      </c>
      <c r="G30" s="451">
        <f t="shared" si="6"/>
        <v>16202.162999999999</v>
      </c>
      <c r="H30" s="451">
        <f t="shared" si="6"/>
        <v>11713.794</v>
      </c>
      <c r="I30" s="451">
        <f t="shared" si="6"/>
        <v>12091.590999999999</v>
      </c>
      <c r="J30" s="451">
        <f t="shared" si="6"/>
        <v>6820.4829999999993</v>
      </c>
      <c r="K30" s="451">
        <f t="shared" si="6"/>
        <v>-14447.783000000001</v>
      </c>
      <c r="L30" s="451">
        <f t="shared" si="6"/>
        <v>32380.248</v>
      </c>
      <c r="M30" s="451">
        <f t="shared" si="6"/>
        <v>27915.957000000002</v>
      </c>
      <c r="N30" s="81"/>
      <c r="O30" s="86">
        <f t="shared" si="4"/>
        <v>-1.8189894035458565E-12</v>
      </c>
      <c r="P30" s="87">
        <f t="shared" si="5"/>
        <v>7.2759576141834259E-12</v>
      </c>
    </row>
    <row r="31" spans="1:16" ht="15" customHeight="1" x14ac:dyDescent="0.35">
      <c r="A31" s="449" t="s">
        <v>390</v>
      </c>
      <c r="B31" s="452" t="s">
        <v>391</v>
      </c>
      <c r="C31" s="438" t="s">
        <v>345</v>
      </c>
      <c r="D31" s="451">
        <f t="shared" ref="D31:M31" si="7">IF(AND(D8="NP",D13="NP",D25="NP"),"NP",IF(OR(D8="NA",D13="NA",D25="NA"),"NA",IF(ISNUMBER(D8)*ISNUMBER(D13)*ISNUMBER(D25),SUM(D8)-SUM(D13)-SUM(D25),"")))</f>
        <v>-2344.8600000000006</v>
      </c>
      <c r="E31" s="451">
        <f t="shared" si="7"/>
        <v>-26.053999999999661</v>
      </c>
      <c r="F31" s="451">
        <f t="shared" si="7"/>
        <v>0</v>
      </c>
      <c r="G31" s="451">
        <f t="shared" si="7"/>
        <v>-2370.915</v>
      </c>
      <c r="H31" s="451">
        <f t="shared" si="7"/>
        <v>465.33799999999957</v>
      </c>
      <c r="I31" s="451">
        <f t="shared" si="7"/>
        <v>804.98400000000083</v>
      </c>
      <c r="J31" s="451">
        <f t="shared" si="7"/>
        <v>-104.09800000000013</v>
      </c>
      <c r="K31" s="451">
        <f t="shared" si="7"/>
        <v>0</v>
      </c>
      <c r="L31" s="451">
        <f t="shared" si="7"/>
        <v>-1204.6910000000041</v>
      </c>
      <c r="M31" s="451">
        <f t="shared" si="7"/>
        <v>-1905.5770000000039</v>
      </c>
      <c r="N31" s="81"/>
      <c r="O31" s="86">
        <f t="shared" si="4"/>
        <v>-9.9999999974897946E-4</v>
      </c>
      <c r="P31" s="87">
        <f t="shared" si="5"/>
        <v>-4.3200998334214091E-12</v>
      </c>
    </row>
    <row r="32" spans="1:16" ht="15" customHeight="1" x14ac:dyDescent="0.35">
      <c r="A32" s="453" t="s">
        <v>343</v>
      </c>
      <c r="B32" s="454" t="s">
        <v>392</v>
      </c>
      <c r="C32" s="414" t="s">
        <v>345</v>
      </c>
      <c r="D32" s="455"/>
      <c r="E32" s="456"/>
      <c r="F32" s="456"/>
      <c r="G32" s="456"/>
      <c r="H32" s="456"/>
      <c r="I32" s="456"/>
      <c r="J32" s="456"/>
      <c r="K32" s="456"/>
      <c r="L32" s="456"/>
      <c r="M32" s="457"/>
      <c r="N32" s="81"/>
      <c r="O32" s="82"/>
      <c r="P32" s="83"/>
    </row>
    <row r="33" spans="1:16" ht="15" customHeight="1" x14ac:dyDescent="0.35">
      <c r="A33" s="429" t="s">
        <v>393</v>
      </c>
      <c r="B33" s="430" t="s">
        <v>394</v>
      </c>
      <c r="C33" s="414" t="s">
        <v>345</v>
      </c>
      <c r="D33" s="431">
        <f>+IF(ISBLANK(Table3!E22),"",Table3!E22)</f>
        <v>-990.37900000000013</v>
      </c>
      <c r="E33" s="431">
        <f>+IF(ISBLANK(Table3!F22),"",Table3!F22)</f>
        <v>6.8949999999999978</v>
      </c>
      <c r="F33" s="431">
        <f>+IF(ISBLANK(Table3!G22),"",Table3!G22)</f>
        <v>0</v>
      </c>
      <c r="G33" s="431">
        <f>+IF(ISBLANK(Table3!H22),"",Table3!H22)</f>
        <v>-983.48400000000015</v>
      </c>
      <c r="H33" s="431">
        <f>+IF(ISBLANK(Table3!I22),"",Table3!I22)</f>
        <v>248.41200000000001</v>
      </c>
      <c r="I33" s="431">
        <f>+IF(ISBLANK(Table3!J22),"",Table3!J22)</f>
        <v>790.78399999999999</v>
      </c>
      <c r="J33" s="431">
        <f>+IF(ISBLANK(Table3!K22),"",Table3!K22)</f>
        <v>-58.530999999999999</v>
      </c>
      <c r="K33" s="431">
        <f>+IF(ISBLANK(Table3!L22),"",Table3!L22)</f>
        <v>-67.165000000000006</v>
      </c>
      <c r="L33" s="431">
        <f>+IF(ISBLANK(Table3!M22),"",Table3!M22)</f>
        <v>-69.983999999999924</v>
      </c>
      <c r="M33" s="431">
        <f>+IF(ISBLANK(Table3!N22),"",Table3!N22)</f>
        <v>-735.07199999999966</v>
      </c>
      <c r="N33" s="81"/>
      <c r="O33" s="82">
        <f t="shared" ref="O33:O39" si="8">IF(OR(G33="NA",D33="NA",E33="NA",F33="NA"),"NA",SUM(G33)-SUM(D33:F33))</f>
        <v>0</v>
      </c>
      <c r="P33" s="83">
        <f t="shared" ref="P33:P39" si="9">IF(OR(L33="NA",G33="NA",H33="NA",I33="NA",J33="NA",K33="NA"),"NA",SUM(L33)-SUM(G33:K33))</f>
        <v>1.9895196601282805E-13</v>
      </c>
    </row>
    <row r="34" spans="1:16" ht="15" customHeight="1" x14ac:dyDescent="0.35">
      <c r="A34" s="432" t="s">
        <v>395</v>
      </c>
      <c r="B34" s="433" t="s">
        <v>396</v>
      </c>
      <c r="C34" s="414" t="s">
        <v>345</v>
      </c>
      <c r="D34" s="434">
        <f>+IF(ISBLANK(Table3!E31),"",Table3!E31)</f>
        <v>-639.83660000000032</v>
      </c>
      <c r="E34" s="434">
        <f>+IF(ISBLANK(Table3!F31),"",Table3!F31)</f>
        <v>6.8949999999999978</v>
      </c>
      <c r="F34" s="434">
        <f>+IF(ISBLANK(Table3!G31),"",Table3!G31)</f>
        <v>0</v>
      </c>
      <c r="G34" s="434">
        <f>+IF(ISBLANK(Table3!H31),"",Table3!H31)</f>
        <v>-632.94160000000011</v>
      </c>
      <c r="H34" s="434">
        <f>+IF(ISBLANK(Table3!I31),"",Table3!I31)</f>
        <v>248.41200000000001</v>
      </c>
      <c r="I34" s="434">
        <f>+IF(ISBLANK(Table3!J31),"",Table3!J31)</f>
        <v>790.78399999999999</v>
      </c>
      <c r="J34" s="434">
        <f>+IF(ISBLANK(Table3!K31),"",Table3!K31)</f>
        <v>-58.530999999999999</v>
      </c>
      <c r="K34" s="434">
        <f>+IF(ISBLANK(Table3!L31),"",Table3!L31)</f>
        <v>-67.165000000000006</v>
      </c>
      <c r="L34" s="434">
        <f>+IF(ISBLANK(Table3!M31),"",Table3!M31)</f>
        <v>280.55839999999989</v>
      </c>
      <c r="M34" s="434">
        <f>+IF(ISBLANK(Table3!N31),"",Table3!N31)</f>
        <v>-384.52959999999985</v>
      </c>
      <c r="N34" s="81"/>
      <c r="O34" s="82">
        <f t="shared" si="8"/>
        <v>2.2737367544323206E-13</v>
      </c>
      <c r="P34" s="83">
        <f t="shared" si="9"/>
        <v>0</v>
      </c>
    </row>
    <row r="35" spans="1:16" ht="15" customHeight="1" x14ac:dyDescent="0.35">
      <c r="A35" s="432" t="s">
        <v>397</v>
      </c>
      <c r="B35" s="433" t="s">
        <v>398</v>
      </c>
      <c r="C35" s="414" t="s">
        <v>345</v>
      </c>
      <c r="D35" s="434">
        <f>+IF(ISBLANK(Table3!E40),"",Table3!E40)</f>
        <v>-350.54199999999997</v>
      </c>
      <c r="E35" s="434">
        <f>+IF(ISBLANK(Table3!F40),"",Table3!F40)</f>
        <v>0</v>
      </c>
      <c r="F35" s="434">
        <f>+IF(ISBLANK(Table3!G40),"",Table3!G40)</f>
        <v>0</v>
      </c>
      <c r="G35" s="434">
        <f>+IF(ISBLANK(Table3!H40),"",Table3!H40)</f>
        <v>-350.54199999999997</v>
      </c>
      <c r="H35" s="434">
        <f>+IF(ISBLANK(Table3!I40),"",Table3!I40)</f>
        <v>0</v>
      </c>
      <c r="I35" s="434">
        <f>+IF(ISBLANK(Table3!J40),"",Table3!J40)</f>
        <v>0</v>
      </c>
      <c r="J35" s="434">
        <f>+IF(ISBLANK(Table3!K40),"",Table3!K40)</f>
        <v>0</v>
      </c>
      <c r="K35" s="434">
        <f>+IF(ISBLANK(Table3!L40),"",Table3!L40)</f>
        <v>0</v>
      </c>
      <c r="L35" s="434">
        <f>+IF(ISBLANK(Table3!M40),"",Table3!M40)</f>
        <v>-350.54199999999997</v>
      </c>
      <c r="M35" s="434">
        <f>+IF(ISBLANK(Table3!N40),"",Table3!N40)</f>
        <v>-350.54199999999997</v>
      </c>
      <c r="N35" s="81"/>
      <c r="O35" s="82">
        <f t="shared" si="8"/>
        <v>0</v>
      </c>
      <c r="P35" s="83">
        <f t="shared" si="9"/>
        <v>0</v>
      </c>
    </row>
    <row r="36" spans="1:16" ht="15" customHeight="1" x14ac:dyDescent="0.35">
      <c r="A36" s="429" t="s">
        <v>399</v>
      </c>
      <c r="B36" s="430" t="s">
        <v>400</v>
      </c>
      <c r="C36" s="414" t="s">
        <v>345</v>
      </c>
      <c r="D36" s="435">
        <f>+IF(ISBLANK(Table3!E49),"",Table3!E49)</f>
        <v>1354.4830000000002</v>
      </c>
      <c r="E36" s="435">
        <f>+IF(ISBLANK(Table3!F49),"",Table3!F49)</f>
        <v>32.927999999999997</v>
      </c>
      <c r="F36" s="435">
        <f>+IF(ISBLANK(Table3!G49),"",Table3!G49)</f>
        <v>0</v>
      </c>
      <c r="G36" s="435">
        <f>+IF(ISBLANK(Table3!H49),"",Table3!H49)</f>
        <v>1387.4110000000001</v>
      </c>
      <c r="H36" s="435">
        <f>+IF(ISBLANK(Table3!I49),"",Table3!I49)</f>
        <v>-216.904</v>
      </c>
      <c r="I36" s="435">
        <f>+IF(ISBLANK(Table3!J49),"",Table3!J49)</f>
        <v>-14.187999999999995</v>
      </c>
      <c r="J36" s="435">
        <f>+IF(ISBLANK(Table3!K49),"",Table3!K49)</f>
        <v>45.521000000000001</v>
      </c>
      <c r="K36" s="435">
        <f>+IF(ISBLANK(Table3!L49),"",Table3!L49)</f>
        <v>-67.165000000000006</v>
      </c>
      <c r="L36" s="435">
        <f>+IF(ISBLANK(Table3!M49),"",Table3!M49)</f>
        <v>1134.675</v>
      </c>
      <c r="M36" s="435">
        <f>+IF(ISBLANK(Table3!N49),"",Table3!N49)</f>
        <v>1170.5070000000001</v>
      </c>
      <c r="N36" s="81"/>
      <c r="O36" s="82">
        <f t="shared" si="8"/>
        <v>0</v>
      </c>
      <c r="P36" s="83">
        <f t="shared" si="9"/>
        <v>0</v>
      </c>
    </row>
    <row r="37" spans="1:16" ht="15" customHeight="1" x14ac:dyDescent="0.35">
      <c r="A37" s="432" t="s">
        <v>401</v>
      </c>
      <c r="B37" s="433" t="s">
        <v>402</v>
      </c>
      <c r="C37" s="414" t="s">
        <v>345</v>
      </c>
      <c r="D37" s="434">
        <f>+IF(ISBLANK(Table3!E63),"",Table3!E63)</f>
        <v>1267.2449999999999</v>
      </c>
      <c r="E37" s="434">
        <f>+IF(ISBLANK(Table3!F63),"",Table3!F63)</f>
        <v>32.927999999999997</v>
      </c>
      <c r="F37" s="434">
        <f>+IF(ISBLANK(Table3!G63),"",Table3!G63)</f>
        <v>0</v>
      </c>
      <c r="G37" s="434">
        <f>+IF(ISBLANK(Table3!H63),"",Table3!H63)</f>
        <v>1300.173</v>
      </c>
      <c r="H37" s="434">
        <f>+IF(ISBLANK(Table3!I63),"",Table3!I63)</f>
        <v>-216.904</v>
      </c>
      <c r="I37" s="434">
        <f>+IF(ISBLANK(Table3!J63),"",Table3!J63)</f>
        <v>13.584000000000003</v>
      </c>
      <c r="J37" s="434">
        <f>+IF(ISBLANK(Table3!K63),"",Table3!K63)</f>
        <v>50.703000000000003</v>
      </c>
      <c r="K37" s="434">
        <f>+IF(ISBLANK(Table3!L63),"",Table3!L63)</f>
        <v>-67.165000000000006</v>
      </c>
      <c r="L37" s="434">
        <f>+IF(ISBLANK(Table3!M63),"",Table3!M63)</f>
        <v>1080.3910000000001</v>
      </c>
      <c r="M37" s="434">
        <f>+IF(ISBLANK(Table3!N63),"",Table3!N63)</f>
        <v>1083.2689999999998</v>
      </c>
      <c r="N37" s="81"/>
      <c r="O37" s="82">
        <f t="shared" si="8"/>
        <v>2.2737367544323206E-13</v>
      </c>
      <c r="P37" s="83">
        <f t="shared" si="9"/>
        <v>0</v>
      </c>
    </row>
    <row r="38" spans="1:16" ht="15" customHeight="1" x14ac:dyDescent="0.35">
      <c r="A38" s="418" t="s">
        <v>403</v>
      </c>
      <c r="B38" s="458" t="s">
        <v>404</v>
      </c>
      <c r="C38" s="419" t="s">
        <v>345</v>
      </c>
      <c r="D38" s="434">
        <f>+IF(ISBLANK(Table3!E71),"",Table3!E71)</f>
        <v>87.238</v>
      </c>
      <c r="E38" s="434">
        <f>+IF(ISBLANK(Table3!F71),"",Table3!F71)</f>
        <v>0</v>
      </c>
      <c r="F38" s="434">
        <f>+IF(ISBLANK(Table3!G71),"",Table3!G71)</f>
        <v>0</v>
      </c>
      <c r="G38" s="434">
        <f>+IF(ISBLANK(Table3!H71),"",Table3!H71)</f>
        <v>87.238</v>
      </c>
      <c r="H38" s="434">
        <f>+IF(ISBLANK(Table3!I71),"",Table3!I71)</f>
        <v>0</v>
      </c>
      <c r="I38" s="434">
        <f>+IF(ISBLANK(Table3!J71),"",Table3!J71)</f>
        <v>-27.771999999999998</v>
      </c>
      <c r="J38" s="434">
        <f>+IF(ISBLANK(Table3!K71),"",Table3!K71)</f>
        <v>-5.1820000000000004</v>
      </c>
      <c r="K38" s="434">
        <f>+IF(ISBLANK(Table3!L71),"",Table3!L71)</f>
        <v>0</v>
      </c>
      <c r="L38" s="434">
        <f>+IF(ISBLANK(Table3!M71),"",Table3!M71)</f>
        <v>54.283999999999999</v>
      </c>
      <c r="M38" s="434">
        <f>+IF(ISBLANK(Table3!N71),"",Table3!N71)</f>
        <v>87.238</v>
      </c>
      <c r="N38" s="81"/>
      <c r="O38" s="91">
        <f t="shared" si="8"/>
        <v>0</v>
      </c>
      <c r="P38" s="92">
        <f t="shared" si="9"/>
        <v>0</v>
      </c>
    </row>
    <row r="39" spans="1:16" ht="15" customHeight="1" x14ac:dyDescent="0.35">
      <c r="A39" s="459" t="s">
        <v>405</v>
      </c>
      <c r="B39" s="460" t="s">
        <v>406</v>
      </c>
      <c r="C39" s="461" t="s">
        <v>345</v>
      </c>
      <c r="D39" s="462">
        <f t="shared" ref="D39:M39" si="10">IF(AND(D31="NP",D33="NP",D36="NP"),"NP",IF(OR(D31="NA",D33="NA",D36="NA"),"NA",IF(ISNUMBER(D31)*ISNUMBER(D33)*ISNUMBER(D36),-SUM(D31)+SUM(D33)-SUM(D36),"")))</f>
        <v>-1.9999999997253326E-3</v>
      </c>
      <c r="E39" s="462">
        <f t="shared" si="10"/>
        <v>2.0999999999659735E-2</v>
      </c>
      <c r="F39" s="462">
        <f t="shared" si="10"/>
        <v>0</v>
      </c>
      <c r="G39" s="462">
        <f t="shared" si="10"/>
        <v>1.9999999999754436E-2</v>
      </c>
      <c r="H39" s="462">
        <f t="shared" si="10"/>
        <v>-2.1999999999565034E-2</v>
      </c>
      <c r="I39" s="462">
        <f t="shared" si="10"/>
        <v>-1.2000000000846001E-2</v>
      </c>
      <c r="J39" s="462">
        <f t="shared" si="10"/>
        <v>4.6000000000127272E-2</v>
      </c>
      <c r="K39" s="462">
        <f t="shared" si="10"/>
        <v>0</v>
      </c>
      <c r="L39" s="462">
        <f t="shared" si="10"/>
        <v>3.2000000004245521E-2</v>
      </c>
      <c r="M39" s="462">
        <f t="shared" si="10"/>
        <v>-1.9999999958599801E-3</v>
      </c>
      <c r="N39" s="81"/>
      <c r="O39" s="93">
        <f t="shared" si="8"/>
        <v>9.9999999982003374E-4</v>
      </c>
      <c r="P39" s="94">
        <f t="shared" si="9"/>
        <v>4.7748471843078732E-12</v>
      </c>
    </row>
    <row r="40" spans="1:16" ht="15" customHeight="1" x14ac:dyDescent="0.35">
      <c r="A40" s="463" t="s">
        <v>343</v>
      </c>
      <c r="B40" s="464" t="s">
        <v>407</v>
      </c>
      <c r="C40" s="465"/>
      <c r="D40" s="466"/>
      <c r="E40" s="466"/>
      <c r="F40" s="466"/>
      <c r="G40" s="466"/>
      <c r="H40" s="466"/>
      <c r="I40" s="466"/>
      <c r="J40" s="466"/>
      <c r="K40" s="466"/>
      <c r="L40" s="466"/>
      <c r="M40" s="467"/>
      <c r="N40" s="81"/>
      <c r="O40" s="82"/>
      <c r="P40" s="83"/>
    </row>
    <row r="41" spans="1:16" ht="15" customHeight="1" x14ac:dyDescent="0.35">
      <c r="A41" s="432" t="s">
        <v>408</v>
      </c>
      <c r="B41" s="433" t="s">
        <v>409</v>
      </c>
      <c r="C41" s="414" t="s">
        <v>345</v>
      </c>
      <c r="D41" s="468">
        <f t="shared" ref="D41:M41" si="11">IF(AND(D13="NP",D16="NP"),"NP",IF(OR(D16="NA",D16="NP"),IF(OR(D13="NA"),"NA",SUM(D13)),IF(OR(D13="NA",D16="NA"),"NA",IF(ISNUMBER(D13)*ISNUMBER(D16),SUM(D13)-SUM(D16),""))))</f>
        <v>13363.42</v>
      </c>
      <c r="E41" s="468">
        <f t="shared" si="11"/>
        <v>1732.6829999999998</v>
      </c>
      <c r="F41" s="468">
        <f t="shared" si="11"/>
        <v>-1057.4449999999999</v>
      </c>
      <c r="G41" s="468">
        <f t="shared" si="11"/>
        <v>14038.657999999999</v>
      </c>
      <c r="H41" s="468">
        <f t="shared" si="11"/>
        <v>11703.766</v>
      </c>
      <c r="I41" s="468">
        <f t="shared" si="11"/>
        <v>11883.210999999998</v>
      </c>
      <c r="J41" s="468">
        <f t="shared" si="11"/>
        <v>6164.9189999999999</v>
      </c>
      <c r="K41" s="468">
        <f t="shared" si="11"/>
        <v>-14447.783000000001</v>
      </c>
      <c r="L41" s="468">
        <f t="shared" si="11"/>
        <v>29342.771000000001</v>
      </c>
      <c r="M41" s="468">
        <f t="shared" si="11"/>
        <v>25742.424000000003</v>
      </c>
      <c r="N41" s="81"/>
      <c r="O41" s="82">
        <f>IF(OR(G41="NA",D41="NA",E41="NA",F41="NA"),"NA",SUM(G41)-SUM(D41:F41))</f>
        <v>0</v>
      </c>
      <c r="P41" s="83">
        <f>IF(OR(L41="NA",G41="NA",H41="NA",I41="NA",J41="NA",K41="NA"),"NA",SUM(L41)-SUM(G41:K41))</f>
        <v>7.2759576141834259E-12</v>
      </c>
    </row>
    <row r="42" spans="1:16" ht="15" customHeight="1" x14ac:dyDescent="0.35">
      <c r="A42" s="432" t="s">
        <v>410</v>
      </c>
      <c r="B42" s="433" t="s">
        <v>411</v>
      </c>
      <c r="C42" s="414" t="s">
        <v>345</v>
      </c>
      <c r="D42" s="434">
        <f t="shared" ref="D42:M42" si="12">IF(AND(D25="NP",D16="NP"),"NP",IF(OR(D16="NA",D16="NP"),IF(OR(D25="NA"),"NA",SUM(D25)),IF(OR(D25="NA",D16="NA"),"NA",IF(ISNUMBER(D25)*ISNUMBER(D16),SUM(D25)+SUM(D16),""))))</f>
        <v>1944.8389999999999</v>
      </c>
      <c r="E42" s="434">
        <f t="shared" si="12"/>
        <v>218.666</v>
      </c>
      <c r="F42" s="434">
        <f t="shared" si="12"/>
        <v>0</v>
      </c>
      <c r="G42" s="434">
        <f t="shared" si="12"/>
        <v>2163.5049999999997</v>
      </c>
      <c r="H42" s="434">
        <f t="shared" si="12"/>
        <v>10.028</v>
      </c>
      <c r="I42" s="434">
        <f t="shared" si="12"/>
        <v>208.38</v>
      </c>
      <c r="J42" s="434">
        <f t="shared" si="12"/>
        <v>655.56400000000008</v>
      </c>
      <c r="K42" s="434">
        <f t="shared" si="12"/>
        <v>0</v>
      </c>
      <c r="L42" s="434">
        <f t="shared" si="12"/>
        <v>3037.4769999999999</v>
      </c>
      <c r="M42" s="434">
        <f t="shared" si="12"/>
        <v>2173.5329999999999</v>
      </c>
      <c r="N42" s="81"/>
      <c r="O42" s="82">
        <f>IF(OR(G42="NA",D42="NA",E42="NA",F42="NA"),"NA",SUM(G42)-SUM(D42:F42))</f>
        <v>-4.5474735088646412E-13</v>
      </c>
      <c r="P42" s="83">
        <f>IF(OR(L42="NA",G42="NA",H42="NA",I42="NA",J42="NA",K42="NA"),"NA",SUM(L42)-SUM(G42:K42))</f>
        <v>0</v>
      </c>
    </row>
    <row r="43" spans="1:16" ht="15" customHeight="1" x14ac:dyDescent="0.35">
      <c r="A43" s="432" t="s">
        <v>412</v>
      </c>
      <c r="B43" s="433" t="s">
        <v>413</v>
      </c>
      <c r="C43" s="414" t="s">
        <v>345</v>
      </c>
      <c r="D43" s="434">
        <f>+IF(ISBLANK(Table3!E24),"",Table3!E24)</f>
        <v>-2245.3270000000002</v>
      </c>
      <c r="E43" s="434">
        <f>+IF(ISBLANK(Table3!F24),"",Table3!F24)</f>
        <v>-12.864000000000001</v>
      </c>
      <c r="F43" s="434">
        <f>+IF(ISBLANK(Table3!G24),"",Table3!G24)</f>
        <v>0</v>
      </c>
      <c r="G43" s="434">
        <f>+IF(ISBLANK(Table3!H24),"",Table3!H24)</f>
        <v>-2258.1910000000003</v>
      </c>
      <c r="H43" s="434">
        <f>+IF(ISBLANK(Table3!I24),"",Table3!I24)</f>
        <v>68.626000000000005</v>
      </c>
      <c r="I43" s="434">
        <f>+IF(ISBLANK(Table3!J24),"",Table3!J24)</f>
        <v>76.495999999999995</v>
      </c>
      <c r="J43" s="434">
        <f>+IF(ISBLANK(Table3!K24),"",Table3!K24)</f>
        <v>31.315000000000001</v>
      </c>
      <c r="K43" s="434">
        <f>+IF(ISBLANK(Table3!L24),"",Table3!L24)</f>
        <v>0</v>
      </c>
      <c r="L43" s="434">
        <f>+IF(ISBLANK(Table3!M24),"",Table3!M24)</f>
        <v>-2081.7539999999999</v>
      </c>
      <c r="M43" s="434">
        <f>+IF(ISBLANK(Table3!N24),"",Table3!N24)</f>
        <v>-2189.5650000000001</v>
      </c>
      <c r="N43" s="81"/>
      <c r="O43" s="82">
        <f>IF(OR(G43="NA",D43="NA",E43="NA",F43="NA"),"NA",SUM(G43)-SUM(D43:F43))</f>
        <v>0</v>
      </c>
      <c r="P43" s="83">
        <f>IF(OR(L43="NA",G43="NA",H43="NA",I43="NA",J43="NA",K43="NA"),"NA",SUM(L43)-SUM(G43:K43))</f>
        <v>0</v>
      </c>
    </row>
    <row r="44" spans="1:16" ht="15" customHeight="1" x14ac:dyDescent="0.35">
      <c r="A44" s="432" t="s">
        <v>414</v>
      </c>
      <c r="B44" s="433" t="s">
        <v>415</v>
      </c>
      <c r="C44" s="414" t="s">
        <v>345</v>
      </c>
      <c r="D44" s="434">
        <f t="shared" ref="D44:M44" si="13">IF(AND(D31="NP",D17="NP"),"NP",IF(OR(D31="NA",D17="NA"),"NA",IF(ISNUMBER(D31)*ISNUMBER(D17),SUM(D31)+SUM(D17),"")))</f>
        <v>-1690.1640000000007</v>
      </c>
      <c r="E44" s="434">
        <f t="shared" si="13"/>
        <v>-10.916999999999661</v>
      </c>
      <c r="F44" s="434">
        <f t="shared" si="13"/>
        <v>0</v>
      </c>
      <c r="G44" s="434">
        <f t="shared" si="13"/>
        <v>-1701.0819999999999</v>
      </c>
      <c r="H44" s="434">
        <f t="shared" si="13"/>
        <v>465.33799999999957</v>
      </c>
      <c r="I44" s="434">
        <f t="shared" si="13"/>
        <v>937.59700000000089</v>
      </c>
      <c r="J44" s="434">
        <f t="shared" si="13"/>
        <v>-77.989000000000118</v>
      </c>
      <c r="K44" s="434">
        <f t="shared" si="13"/>
        <v>-5.3140000000000001</v>
      </c>
      <c r="L44" s="434">
        <f t="shared" si="13"/>
        <v>-381.45000000000414</v>
      </c>
      <c r="M44" s="434">
        <f t="shared" si="13"/>
        <v>-1235.7440000000038</v>
      </c>
      <c r="N44" s="81"/>
      <c r="O44" s="82">
        <f>IF(OR(G44="NA",D44="NA",E44="NA",F44="NA"),"NA",SUM(G44)-SUM(D44:F44))</f>
        <v>-9.9999999952160579E-4</v>
      </c>
      <c r="P44" s="83">
        <f>IF(OR(L44="NA",G44="NA",H44="NA",I44="NA",J44="NA",K44="NA"),"NA",SUM(L44)-SUM(G44:K44))</f>
        <v>-4.4906300900038332E-12</v>
      </c>
    </row>
    <row r="45" spans="1:16" ht="15" customHeight="1" x14ac:dyDescent="0.35">
      <c r="A45" s="418" t="s">
        <v>416</v>
      </c>
      <c r="B45" s="458" t="s">
        <v>417</v>
      </c>
      <c r="C45" s="419" t="s">
        <v>345</v>
      </c>
      <c r="D45" s="469">
        <f>+IF(ISBLANK(StatementII!E43),"",StatementII!E43)</f>
        <v>0</v>
      </c>
      <c r="E45" s="469">
        <f>+IF(ISBLANK(StatementII!F43),"",StatementII!F43)</f>
        <v>0</v>
      </c>
      <c r="F45" s="469">
        <f>+IF(ISBLANK(StatementII!G43),"",StatementII!G43)</f>
        <v>0</v>
      </c>
      <c r="G45" s="469">
        <f>+IF(ISBLANK(StatementII!H43),"",StatementII!H43)</f>
        <v>0</v>
      </c>
      <c r="H45" s="469">
        <f>+IF(ISBLANK(StatementII!I43),"",StatementII!I43)</f>
        <v>0</v>
      </c>
      <c r="I45" s="469">
        <f>+IF(ISBLANK(StatementII!J43),"",StatementII!J43)</f>
        <v>0</v>
      </c>
      <c r="J45" s="469">
        <f>+IF(ISBLANK(StatementII!K43),"",StatementII!K43)</f>
        <v>0</v>
      </c>
      <c r="K45" s="469">
        <f>+IF(ISBLANK(StatementII!L43),"",StatementII!L43)</f>
        <v>0</v>
      </c>
      <c r="L45" s="469">
        <f>+IF(ISBLANK(StatementII!M43),"",StatementII!M43)</f>
        <v>0</v>
      </c>
      <c r="M45" s="469">
        <f>+IF(ISBLANK(StatementII!N43),"",StatementII!N43)</f>
        <v>0</v>
      </c>
      <c r="N45" s="81"/>
      <c r="O45" s="91">
        <f>IF(OR(G45="NA",D45="NA",E45="NA",F45="NA"),"NA",SUM(G45)-SUM(D45:F45))</f>
        <v>0</v>
      </c>
      <c r="P45" s="92">
        <f>IF(OR(L45="NA",G45="NA",H45="NA",I45="NA",J45="NA",K45="NA"),"NA",SUM(L45)-SUM(G45:K45))</f>
        <v>0</v>
      </c>
    </row>
    <row r="46" spans="1:16" s="99" customFormat="1" ht="17.25" hidden="1" customHeight="1" x14ac:dyDescent="0.7">
      <c r="A46" s="95"/>
      <c r="B46" s="96"/>
      <c r="C46" s="96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8"/>
      <c r="P46" s="98"/>
    </row>
    <row r="47" spans="1:16" s="105" customFormat="1" ht="15" hidden="1" customHeight="1" x14ac:dyDescent="0.25">
      <c r="A47" s="100" t="s">
        <v>418</v>
      </c>
      <c r="B47" s="101"/>
      <c r="C47" s="101"/>
      <c r="D47" s="102"/>
      <c r="E47" s="102"/>
      <c r="F47" s="102"/>
      <c r="G47" s="102"/>
      <c r="H47" s="102"/>
      <c r="I47" s="102"/>
      <c r="J47" s="102"/>
      <c r="K47" s="102"/>
      <c r="L47" s="102"/>
      <c r="M47" s="103"/>
      <c r="N47" s="104"/>
      <c r="O47" s="104"/>
      <c r="P47" s="104"/>
    </row>
    <row r="48" spans="1:16" s="107" customFormat="1" ht="10.95" hidden="1" customHeight="1" x14ac:dyDescent="0.25">
      <c r="A48" s="106" t="s">
        <v>419</v>
      </c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9"/>
      <c r="O48" s="109"/>
      <c r="P48" s="109"/>
    </row>
    <row r="49" spans="1:16" s="107" customFormat="1" ht="10.95" hidden="1" customHeight="1" x14ac:dyDescent="0.25">
      <c r="A49" s="110"/>
      <c r="B49" s="111" t="s">
        <v>420</v>
      </c>
      <c r="D49" s="112">
        <f t="shared" ref="D49:M49" si="14">IF(OR(D22="NA",D8="NA",D16="NA",D13="NA"),"NA",-SUM(D22)+SUM(D8)+SUM(D16)-SUM(D13))</f>
        <v>0</v>
      </c>
      <c r="E49" s="112">
        <f t="shared" si="14"/>
        <v>0</v>
      </c>
      <c r="F49" s="112">
        <f t="shared" si="14"/>
        <v>0</v>
      </c>
      <c r="G49" s="112">
        <f t="shared" si="14"/>
        <v>0</v>
      </c>
      <c r="H49" s="112">
        <f t="shared" si="14"/>
        <v>0</v>
      </c>
      <c r="I49" s="112">
        <f t="shared" si="14"/>
        <v>0</v>
      </c>
      <c r="J49" s="112">
        <f t="shared" si="14"/>
        <v>0</v>
      </c>
      <c r="K49" s="112">
        <f t="shared" si="14"/>
        <v>0</v>
      </c>
      <c r="L49" s="112">
        <f t="shared" si="14"/>
        <v>0</v>
      </c>
      <c r="M49" s="112">
        <f t="shared" si="14"/>
        <v>0</v>
      </c>
      <c r="N49" s="109"/>
      <c r="O49" s="109"/>
      <c r="P49" s="109"/>
    </row>
    <row r="50" spans="1:16" s="107" customFormat="1" ht="10.95" hidden="1" customHeight="1" x14ac:dyDescent="0.25">
      <c r="A50" s="110"/>
      <c r="B50" s="111" t="s">
        <v>421</v>
      </c>
      <c r="D50" s="112">
        <f t="shared" ref="D50:M50" si="15">IF(OR(D23="NA",D8="NA",D13="NA"),"NA",-SUM(D23)+SUM(D8)-SUM(D13))</f>
        <v>0</v>
      </c>
      <c r="E50" s="112">
        <f t="shared" si="15"/>
        <v>0</v>
      </c>
      <c r="F50" s="112">
        <f t="shared" si="15"/>
        <v>0</v>
      </c>
      <c r="G50" s="112">
        <f t="shared" si="15"/>
        <v>0</v>
      </c>
      <c r="H50" s="112">
        <f t="shared" si="15"/>
        <v>0</v>
      </c>
      <c r="I50" s="112">
        <f t="shared" si="15"/>
        <v>0</v>
      </c>
      <c r="J50" s="112">
        <f t="shared" si="15"/>
        <v>0</v>
      </c>
      <c r="K50" s="112">
        <f t="shared" si="15"/>
        <v>0</v>
      </c>
      <c r="L50" s="112">
        <f t="shared" si="15"/>
        <v>0</v>
      </c>
      <c r="M50" s="112">
        <f t="shared" si="15"/>
        <v>0</v>
      </c>
      <c r="N50" s="109"/>
      <c r="O50" s="109"/>
      <c r="P50" s="109"/>
    </row>
    <row r="51" spans="1:16" s="107" customFormat="1" ht="10.95" hidden="1" customHeight="1" x14ac:dyDescent="0.25">
      <c r="A51" s="110"/>
      <c r="B51" s="111" t="s">
        <v>422</v>
      </c>
      <c r="D51" s="112">
        <f t="shared" ref="D51:M51" si="16">IF(OR(D31="NA",D8="NA",D13="NA",D25="NA"),"NA",-SUM(D31)+SUM(D8)-SUM(D13)-SUM(D25))</f>
        <v>2.2737367544323206E-13</v>
      </c>
      <c r="E51" s="112">
        <f t="shared" si="16"/>
        <v>-2.8421709430404007E-14</v>
      </c>
      <c r="F51" s="112">
        <f t="shared" si="16"/>
        <v>0</v>
      </c>
      <c r="G51" s="112">
        <f t="shared" si="16"/>
        <v>1.1368683772161603E-12</v>
      </c>
      <c r="H51" s="112">
        <f t="shared" si="16"/>
        <v>-1.4543921622589551E-13</v>
      </c>
      <c r="I51" s="112">
        <f t="shared" si="16"/>
        <v>4.5474735088646412E-13</v>
      </c>
      <c r="J51" s="112">
        <f t="shared" si="16"/>
        <v>-1.7053025658242404E-13</v>
      </c>
      <c r="K51" s="112">
        <f t="shared" si="16"/>
        <v>0</v>
      </c>
      <c r="L51" s="112">
        <f t="shared" si="16"/>
        <v>-1.5916157281026244E-12</v>
      </c>
      <c r="M51" s="112">
        <f t="shared" si="16"/>
        <v>9.0949470177292824E-13</v>
      </c>
      <c r="N51" s="109"/>
      <c r="O51" s="109"/>
      <c r="P51" s="109"/>
    </row>
    <row r="52" spans="1:16" s="107" customFormat="1" ht="10.95" hidden="1" customHeight="1" x14ac:dyDescent="0.25">
      <c r="A52" s="110"/>
      <c r="B52" s="111" t="s">
        <v>423</v>
      </c>
      <c r="D52" s="112">
        <f t="shared" ref="D52:M52" si="17">IF(OR(D31="NA",D8="NA",D30="NA"),"NA",-SUM(D31)+SUM(D8)-SUM(D30))</f>
        <v>0</v>
      </c>
      <c r="E52" s="112">
        <f t="shared" si="17"/>
        <v>0</v>
      </c>
      <c r="F52" s="112">
        <f t="shared" si="17"/>
        <v>0</v>
      </c>
      <c r="G52" s="112">
        <f t="shared" si="17"/>
        <v>1.8189894035458565E-12</v>
      </c>
      <c r="H52" s="112">
        <f t="shared" si="17"/>
        <v>0</v>
      </c>
      <c r="I52" s="112">
        <f t="shared" si="17"/>
        <v>0</v>
      </c>
      <c r="J52" s="112">
        <f t="shared" si="17"/>
        <v>0</v>
      </c>
      <c r="K52" s="112">
        <f t="shared" si="17"/>
        <v>0</v>
      </c>
      <c r="L52" s="112">
        <f t="shared" si="17"/>
        <v>0</v>
      </c>
      <c r="M52" s="112">
        <f t="shared" si="17"/>
        <v>0</v>
      </c>
      <c r="N52" s="109"/>
      <c r="O52" s="109"/>
      <c r="P52" s="109"/>
    </row>
    <row r="53" spans="1:16" s="107" customFormat="1" ht="10.95" hidden="1" customHeight="1" x14ac:dyDescent="0.25">
      <c r="A53" s="110"/>
      <c r="B53" s="107" t="s">
        <v>424</v>
      </c>
      <c r="D53" s="112">
        <f t="shared" ref="D53:M53" si="18">IF(OR(D13="NA",D8="NA",D36="NA",D39="NA",D25="NA",D33="NA"),"NA",-SUM(D13)+SUM(D8)+SUM(D36)+SUM(D39)-SUM(D25)-SUM(D33))</f>
        <v>2.2737367544323206E-13</v>
      </c>
      <c r="E53" s="112">
        <f t="shared" si="18"/>
        <v>-1.7763568394002505E-15</v>
      </c>
      <c r="F53" s="112">
        <f t="shared" si="18"/>
        <v>0</v>
      </c>
      <c r="G53" s="112">
        <f t="shared" si="18"/>
        <v>2.2737367544323206E-13</v>
      </c>
      <c r="H53" s="112">
        <f t="shared" si="18"/>
        <v>2.8421709430404007E-14</v>
      </c>
      <c r="I53" s="112">
        <f t="shared" si="18"/>
        <v>0</v>
      </c>
      <c r="J53" s="112">
        <f t="shared" si="18"/>
        <v>-7.1054273576010019E-15</v>
      </c>
      <c r="K53" s="112">
        <f t="shared" si="18"/>
        <v>0</v>
      </c>
      <c r="L53" s="112">
        <f t="shared" si="18"/>
        <v>0</v>
      </c>
      <c r="M53" s="112">
        <f t="shared" si="18"/>
        <v>0</v>
      </c>
      <c r="N53" s="109"/>
      <c r="O53" s="109"/>
      <c r="P53" s="109"/>
    </row>
    <row r="54" spans="1:16" s="107" customFormat="1" ht="10.95" hidden="1" customHeight="1" x14ac:dyDescent="0.25">
      <c r="A54" s="113"/>
      <c r="B54" s="111" t="s">
        <v>425</v>
      </c>
      <c r="C54" s="111"/>
      <c r="D54" s="112">
        <f t="shared" ref="D54:M54" si="19">IF(OR(D30="NA",D8="NA",D36="NA",D39="NA",D33="NA"),"NA",-SUM(D30)+SUM(D8)+SUM(D36)+SUM(D39)-SUM(D33))</f>
        <v>0</v>
      </c>
      <c r="E54" s="112">
        <f t="shared" si="19"/>
        <v>2.6645352591003757E-14</v>
      </c>
      <c r="F54" s="112">
        <f t="shared" si="19"/>
        <v>0</v>
      </c>
      <c r="G54" s="112">
        <f t="shared" si="19"/>
        <v>9.0949470177292824E-13</v>
      </c>
      <c r="H54" s="112">
        <f t="shared" si="19"/>
        <v>1.7053025658242404E-13</v>
      </c>
      <c r="I54" s="112">
        <f t="shared" si="19"/>
        <v>-4.5474735088646412E-13</v>
      </c>
      <c r="J54" s="112">
        <f t="shared" si="19"/>
        <v>1.7053025658242404E-13</v>
      </c>
      <c r="K54" s="112">
        <f t="shared" si="19"/>
        <v>0</v>
      </c>
      <c r="L54" s="112">
        <f t="shared" si="19"/>
        <v>1.5916157281026244E-12</v>
      </c>
      <c r="M54" s="112">
        <f t="shared" si="19"/>
        <v>-9.0949470177292824E-13</v>
      </c>
      <c r="N54" s="109"/>
      <c r="O54" s="109"/>
      <c r="P54" s="109"/>
    </row>
    <row r="55" spans="1:16" s="107" customFormat="1" ht="10.5" hidden="1" customHeight="1" x14ac:dyDescent="0.25">
      <c r="A55" s="114"/>
      <c r="B55" s="115" t="s">
        <v>426</v>
      </c>
      <c r="C55" s="115"/>
      <c r="D55" s="116">
        <f t="shared" ref="D55:M55" si="20">IF(OR(D44="NA",D31="NA",D17="NA"),"NA",-SUM(D44)+SUM(D31)+SUM(D17))</f>
        <v>0</v>
      </c>
      <c r="E55" s="116">
        <f t="shared" si="20"/>
        <v>0</v>
      </c>
      <c r="F55" s="116">
        <f t="shared" si="20"/>
        <v>0</v>
      </c>
      <c r="G55" s="116">
        <f t="shared" si="20"/>
        <v>-1.1368683772161603E-13</v>
      </c>
      <c r="H55" s="116">
        <f t="shared" si="20"/>
        <v>0</v>
      </c>
      <c r="I55" s="116">
        <f t="shared" si="20"/>
        <v>-5.6843418860808015E-14</v>
      </c>
      <c r="J55" s="116">
        <f t="shared" si="20"/>
        <v>-7.1054273576010019E-15</v>
      </c>
      <c r="K55" s="116">
        <f t="shared" si="20"/>
        <v>0</v>
      </c>
      <c r="L55" s="116">
        <f t="shared" si="20"/>
        <v>0</v>
      </c>
      <c r="M55" s="116">
        <f t="shared" si="20"/>
        <v>-1.1368683772161603E-13</v>
      </c>
      <c r="N55" s="109"/>
      <c r="O55" s="109"/>
      <c r="P55" s="109"/>
    </row>
    <row r="56" spans="1:16" s="107" customFormat="1" ht="10.95" hidden="1" customHeight="1" x14ac:dyDescent="0.25">
      <c r="A56" s="106" t="s">
        <v>427</v>
      </c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09"/>
      <c r="O56" s="109"/>
      <c r="P56" s="109"/>
    </row>
    <row r="57" spans="1:16" s="107" customFormat="1" ht="10.95" hidden="1" customHeight="1" x14ac:dyDescent="0.25">
      <c r="A57" s="110"/>
      <c r="B57" s="107" t="s">
        <v>428</v>
      </c>
      <c r="D57" s="112">
        <f t="shared" ref="D57:M57" si="21">IF(OR(D8="NA",D9="NA",D10="NA",D11="NA",D12="NA"),"NA",-SUM(D8)+SUM(D9)+SUM(D10)+SUM(D11)+SUM(D12))</f>
        <v>0</v>
      </c>
      <c r="E57" s="112">
        <f t="shared" si="21"/>
        <v>-1.1368683772161603E-13</v>
      </c>
      <c r="F57" s="112">
        <f t="shared" si="21"/>
        <v>0</v>
      </c>
      <c r="G57" s="112">
        <f t="shared" si="21"/>
        <v>0</v>
      </c>
      <c r="H57" s="112">
        <f t="shared" si="21"/>
        <v>-5.1159076974727213E-13</v>
      </c>
      <c r="I57" s="112">
        <f t="shared" si="21"/>
        <v>6.8212102632969618E-13</v>
      </c>
      <c r="J57" s="112">
        <f t="shared" si="21"/>
        <v>2.2737367544323206E-13</v>
      </c>
      <c r="K57" s="112">
        <f t="shared" si="21"/>
        <v>3.0553337637684308E-13</v>
      </c>
      <c r="L57" s="112">
        <f t="shared" si="21"/>
        <v>0</v>
      </c>
      <c r="M57" s="112">
        <f t="shared" si="21"/>
        <v>1.8189894035458565E-12</v>
      </c>
      <c r="N57" s="109"/>
      <c r="O57" s="109"/>
      <c r="P57" s="109"/>
    </row>
    <row r="58" spans="1:16" s="107" customFormat="1" ht="10.95" hidden="1" customHeight="1" x14ac:dyDescent="0.25">
      <c r="A58" s="110"/>
      <c r="B58" s="107" t="s">
        <v>429</v>
      </c>
      <c r="D58" s="112">
        <f t="shared" ref="D58:M58" si="22">IF(OR(D13="NA",D14="NA",D15="NA",D16="NA",D17="NA",D18="NA",D19="NA",D20="NA",D21="NA"),"NA",-SUM(D13)+SUM(D14)+SUM(D15)+SUM(D16)+SUM(D17)+SUM(D18)+SUM(D19)+SUM(D20)+SUM(D21))</f>
        <v>1.1368683772161603E-13</v>
      </c>
      <c r="E58" s="112">
        <f t="shared" si="22"/>
        <v>2.2737367544323206E-13</v>
      </c>
      <c r="F58" s="112">
        <f t="shared" si="22"/>
        <v>0</v>
      </c>
      <c r="G58" s="112">
        <f t="shared" si="22"/>
        <v>2.6147972675971687E-12</v>
      </c>
      <c r="H58" s="112">
        <f t="shared" si="22"/>
        <v>1.5347723092418164E-12</v>
      </c>
      <c r="I58" s="112">
        <f t="shared" si="22"/>
        <v>1.9042545318370685E-12</v>
      </c>
      <c r="J58" s="112">
        <f t="shared" si="22"/>
        <v>1.2647660696529783E-12</v>
      </c>
      <c r="K58" s="112">
        <f t="shared" si="22"/>
        <v>0</v>
      </c>
      <c r="L58" s="112">
        <f t="shared" si="22"/>
        <v>1.8189894035458565E-12</v>
      </c>
      <c r="M58" s="112">
        <f t="shared" si="22"/>
        <v>-2.7284841053187847E-12</v>
      </c>
      <c r="N58" s="109"/>
      <c r="O58" s="109"/>
      <c r="P58" s="109"/>
    </row>
    <row r="59" spans="1:16" s="107" customFormat="1" ht="10.95" hidden="1" customHeight="1" x14ac:dyDescent="0.25">
      <c r="A59" s="110"/>
      <c r="B59" s="107" t="s">
        <v>430</v>
      </c>
      <c r="D59" s="112">
        <f t="shared" ref="D59:M59" si="23">IF(OR(D25="NA",D26="NA",D27="NA",D28="NA",D29="NA"),"NA",-SUM(D25)+SUM(D26)+SUM(D27)+SUM(D28)+SUM(D29))</f>
        <v>-2.9559688030644793E-14</v>
      </c>
      <c r="E59" s="112">
        <f t="shared" si="23"/>
        <v>-3.5527136788005009E-15</v>
      </c>
      <c r="F59" s="112">
        <f t="shared" si="23"/>
        <v>0</v>
      </c>
      <c r="G59" s="112">
        <f t="shared" si="23"/>
        <v>8.4127149690971237E-14</v>
      </c>
      <c r="H59" s="112">
        <f t="shared" si="23"/>
        <v>-5.5511151231257827E-17</v>
      </c>
      <c r="I59" s="112">
        <f t="shared" si="23"/>
        <v>-7.7732958958520726E-15</v>
      </c>
      <c r="J59" s="112">
        <f t="shared" si="23"/>
        <v>1.7763568394002505E-14</v>
      </c>
      <c r="K59" s="112">
        <f t="shared" si="23"/>
        <v>0</v>
      </c>
      <c r="L59" s="112">
        <f t="shared" si="23"/>
        <v>8.0491169285323849E-14</v>
      </c>
      <c r="M59" s="112">
        <f t="shared" si="23"/>
        <v>6.1617377866696188E-14</v>
      </c>
      <c r="N59" s="109"/>
      <c r="O59" s="109"/>
      <c r="P59" s="109"/>
    </row>
    <row r="60" spans="1:16" s="107" customFormat="1" ht="10.95" hidden="1" customHeight="1" x14ac:dyDescent="0.25">
      <c r="A60" s="110"/>
      <c r="B60" s="107" t="s">
        <v>431</v>
      </c>
      <c r="D60" s="112">
        <f t="shared" ref="D60:M60" si="24">IF(OR(D33="NA",D34="NA",D35="NA"),"NA",-SUM(D33)+SUM(D34)+SUM(D35))</f>
        <v>3.9999999984274837E-4</v>
      </c>
      <c r="E60" s="112">
        <f t="shared" si="24"/>
        <v>0</v>
      </c>
      <c r="F60" s="112">
        <f t="shared" si="24"/>
        <v>0</v>
      </c>
      <c r="G60" s="112">
        <f t="shared" si="24"/>
        <v>4.0000000007012204E-4</v>
      </c>
      <c r="H60" s="112">
        <f t="shared" si="24"/>
        <v>0</v>
      </c>
      <c r="I60" s="112">
        <f t="shared" si="24"/>
        <v>0</v>
      </c>
      <c r="J60" s="112">
        <f t="shared" si="24"/>
        <v>0</v>
      </c>
      <c r="K60" s="112">
        <f t="shared" si="24"/>
        <v>0</v>
      </c>
      <c r="L60" s="112">
        <f t="shared" si="24"/>
        <v>3.9999999984274837E-4</v>
      </c>
      <c r="M60" s="112">
        <f t="shared" si="24"/>
        <v>3.9999999984274837E-4</v>
      </c>
      <c r="N60" s="109"/>
      <c r="O60" s="109"/>
      <c r="P60" s="109"/>
    </row>
    <row r="61" spans="1:16" s="107" customFormat="1" ht="10.95" hidden="1" customHeight="1" x14ac:dyDescent="0.25">
      <c r="A61" s="113"/>
      <c r="B61" s="111" t="s">
        <v>432</v>
      </c>
      <c r="C61" s="111"/>
      <c r="D61" s="112">
        <f t="shared" ref="D61:M61" si="25">IF(OR(D36="NA",D37="NA",D38="NA"),"NA",-SUM(D36)+SUM(D37)+SUM(D38))</f>
        <v>-2.8421709430404007E-13</v>
      </c>
      <c r="E61" s="112">
        <f t="shared" si="25"/>
        <v>0</v>
      </c>
      <c r="F61" s="112">
        <f t="shared" si="25"/>
        <v>0</v>
      </c>
      <c r="G61" s="112">
        <f t="shared" si="25"/>
        <v>-5.6843418860808015E-14</v>
      </c>
      <c r="H61" s="112">
        <f t="shared" si="25"/>
        <v>0</v>
      </c>
      <c r="I61" s="112">
        <f t="shared" si="25"/>
        <v>0</v>
      </c>
      <c r="J61" s="112">
        <f t="shared" si="25"/>
        <v>1.7763568394002505E-15</v>
      </c>
      <c r="K61" s="112">
        <f t="shared" si="25"/>
        <v>0</v>
      </c>
      <c r="L61" s="112">
        <f t="shared" si="25"/>
        <v>1.2079226507921703E-13</v>
      </c>
      <c r="M61" s="112">
        <f t="shared" si="25"/>
        <v>-2.8421709430404007E-13</v>
      </c>
      <c r="N61" s="109"/>
      <c r="O61" s="109"/>
      <c r="P61" s="109"/>
    </row>
    <row r="62" spans="1:16" s="107" customFormat="1" ht="10.95" hidden="1" customHeight="1" x14ac:dyDescent="0.25">
      <c r="A62" s="106" t="s">
        <v>433</v>
      </c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09"/>
      <c r="O62" s="109"/>
      <c r="P62" s="109"/>
    </row>
    <row r="63" spans="1:16" s="107" customFormat="1" ht="10.95" hidden="1" customHeight="1" x14ac:dyDescent="0.25">
      <c r="A63" s="106"/>
      <c r="B63" s="118" t="s">
        <v>434</v>
      </c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09"/>
      <c r="O63" s="109"/>
      <c r="P63" s="109"/>
    </row>
    <row r="64" spans="1:16" s="107" customFormat="1" ht="10.95" hidden="1" customHeight="1" x14ac:dyDescent="0.25">
      <c r="A64" s="110"/>
      <c r="B64" s="119" t="s">
        <v>435</v>
      </c>
      <c r="D64" s="120"/>
      <c r="E64" s="120"/>
      <c r="F64" s="112" t="str">
        <f>IF(OR(F22="NA"),"NA",IF(ROUND(SUM(F22),1)=0,"yes","check!"))</f>
        <v>yes</v>
      </c>
      <c r="G64" s="120"/>
      <c r="H64" s="120"/>
      <c r="I64" s="120"/>
      <c r="J64" s="120"/>
      <c r="K64" s="112" t="str">
        <f>IF(OR(K22="NA"),"NA",IF(ROUND(SUM(K22),1)=0,"yes","check!"))</f>
        <v>yes</v>
      </c>
      <c r="L64" s="120"/>
      <c r="M64" s="120"/>
      <c r="N64" s="109"/>
      <c r="O64" s="109"/>
      <c r="P64" s="109"/>
    </row>
    <row r="65" spans="1:16" s="107" customFormat="1" ht="10.95" hidden="1" customHeight="1" x14ac:dyDescent="0.25">
      <c r="A65" s="110"/>
      <c r="B65" s="119" t="s">
        <v>436</v>
      </c>
      <c r="D65" s="120"/>
      <c r="E65" s="120"/>
      <c r="F65" s="112" t="str">
        <f>IF(OR(F23="NA"),"NA",IF(ROUND(SUM(F23),1)=0,"yes","check!"))</f>
        <v>yes</v>
      </c>
      <c r="G65" s="120"/>
      <c r="H65" s="120"/>
      <c r="I65" s="120"/>
      <c r="J65" s="120"/>
      <c r="K65" s="112" t="str">
        <f>IF(OR(K23="NA"),"NA",IF(ROUND(SUM(K23),1)=0,"yes","check!"))</f>
        <v>yes</v>
      </c>
      <c r="L65" s="120"/>
      <c r="M65" s="120"/>
      <c r="N65" s="109"/>
      <c r="O65" s="109"/>
      <c r="P65" s="109"/>
    </row>
    <row r="66" spans="1:16" s="107" customFormat="1" ht="10.95" hidden="1" customHeight="1" x14ac:dyDescent="0.25">
      <c r="A66" s="110"/>
      <c r="B66" s="119" t="s">
        <v>437</v>
      </c>
      <c r="D66" s="120"/>
      <c r="E66" s="120"/>
      <c r="F66" s="112" t="str">
        <f>IF(OR(F25="NA"),"NA",IF(ROUND(SUM(F25),1)=0,"yes","check!"))</f>
        <v>yes</v>
      </c>
      <c r="G66" s="120"/>
      <c r="H66" s="120"/>
      <c r="I66" s="120"/>
      <c r="J66" s="120"/>
      <c r="K66" s="112" t="str">
        <f>IF(OR(K25="NA"),"NA",IF(ROUND(SUM(K25),1)=0,"yes","check!"))</f>
        <v>yes</v>
      </c>
      <c r="L66" s="120"/>
      <c r="M66" s="120"/>
      <c r="N66" s="109"/>
      <c r="O66" s="109"/>
      <c r="P66" s="109"/>
    </row>
    <row r="67" spans="1:16" s="107" customFormat="1" ht="10.95" hidden="1" customHeight="1" x14ac:dyDescent="0.25">
      <c r="A67" s="110"/>
      <c r="B67" s="119" t="s">
        <v>438</v>
      </c>
      <c r="D67" s="120"/>
      <c r="E67" s="120"/>
      <c r="F67" s="112" t="str">
        <f>IF(OR(F31="NA"),"NA",IF(ROUND(SUM(F31),1)=0,"yes","check!"))</f>
        <v>yes</v>
      </c>
      <c r="G67" s="120"/>
      <c r="H67" s="120"/>
      <c r="I67" s="120"/>
      <c r="J67" s="120"/>
      <c r="K67" s="112" t="str">
        <f>IF(OR(K31="NA"),"NA",IF(ROUND(SUM(K31),1)=0,"yes","check!"))</f>
        <v>yes</v>
      </c>
      <c r="L67" s="120"/>
      <c r="M67" s="120"/>
      <c r="N67" s="109"/>
      <c r="O67" s="109"/>
      <c r="P67" s="109"/>
    </row>
    <row r="68" spans="1:16" s="107" customFormat="1" ht="10.95" hidden="1" customHeight="1" x14ac:dyDescent="0.25">
      <c r="A68" s="121"/>
      <c r="B68" s="122" t="s">
        <v>439</v>
      </c>
      <c r="C68" s="123"/>
      <c r="D68" s="124"/>
      <c r="E68" s="124"/>
      <c r="F68" s="125" t="str">
        <f>IF(OR(F33="NA",F36="NA"),"NA",IF(ROUND(SUM(F33)-SUM(F36),1)=0,"yes","check!"))</f>
        <v>yes</v>
      </c>
      <c r="G68" s="124"/>
      <c r="H68" s="124"/>
      <c r="I68" s="124"/>
      <c r="J68" s="124"/>
      <c r="K68" s="125" t="str">
        <f>IF(OR(K33="NA",K36="NA"),"NA",IF(ROUND(SUM(K33)-SUM(K36),1)=0,"yes","check!"))</f>
        <v>yes</v>
      </c>
      <c r="L68" s="124"/>
      <c r="M68" s="124"/>
      <c r="N68" s="109"/>
      <c r="O68" s="109"/>
      <c r="P68" s="109"/>
    </row>
    <row r="69" spans="1:16" ht="11.7" hidden="1" customHeight="1" x14ac:dyDescent="0.25"/>
    <row r="70" spans="1:16" ht="11.7" hidden="1" customHeight="1" x14ac:dyDescent="0.25"/>
    <row r="71" spans="1:16" ht="11.7" customHeight="1" x14ac:dyDescent="0.25"/>
    <row r="72" spans="1:16" ht="11.7" customHeight="1" x14ac:dyDescent="0.25"/>
    <row r="73" spans="1:16" ht="11.7" customHeight="1" x14ac:dyDescent="0.25"/>
    <row r="74" spans="1:16" ht="11.7" customHeight="1" x14ac:dyDescent="0.25"/>
    <row r="75" spans="1:16" ht="11.7" customHeight="1" x14ac:dyDescent="0.25"/>
    <row r="76" spans="1:16" ht="11.7" customHeight="1" x14ac:dyDescent="0.25"/>
    <row r="77" spans="1:16" ht="11.7" customHeight="1" x14ac:dyDescent="0.25"/>
    <row r="78" spans="1:16" ht="11.7" customHeight="1" x14ac:dyDescent="0.25"/>
    <row r="79" spans="1:16" ht="11.7" customHeight="1" x14ac:dyDescent="0.25"/>
    <row r="80" spans="1:16" ht="11.7" customHeight="1" x14ac:dyDescent="0.25"/>
    <row r="81" ht="11.7" customHeight="1" x14ac:dyDescent="0.25"/>
    <row r="82" ht="11.7" customHeight="1" x14ac:dyDescent="0.25"/>
    <row r="83" ht="11.7" customHeight="1" x14ac:dyDescent="0.25"/>
    <row r="84" ht="11.7" customHeight="1" x14ac:dyDescent="0.25"/>
    <row r="85" ht="11.7" customHeight="1" x14ac:dyDescent="0.25"/>
    <row r="86" ht="11.7" customHeight="1" x14ac:dyDescent="0.25"/>
    <row r="87" ht="11.7" customHeight="1" x14ac:dyDescent="0.25"/>
    <row r="88" ht="11.7" customHeight="1" x14ac:dyDescent="0.25"/>
    <row r="89" ht="11.7" customHeight="1" x14ac:dyDescent="0.25"/>
    <row r="90" ht="11.7" customHeight="1" x14ac:dyDescent="0.25"/>
    <row r="91" ht="11.7" customHeight="1" x14ac:dyDescent="0.25"/>
    <row r="92" ht="11.7" customHeight="1" x14ac:dyDescent="0.25"/>
    <row r="93" ht="11.7" customHeight="1" x14ac:dyDescent="0.25"/>
    <row r="94" ht="11.7" customHeight="1" x14ac:dyDescent="0.25"/>
    <row r="95" ht="11.7" customHeight="1" x14ac:dyDescent="0.25"/>
    <row r="96" ht="11.7" customHeight="1" x14ac:dyDescent="0.25"/>
    <row r="97" ht="11.7" customHeight="1" x14ac:dyDescent="0.25"/>
    <row r="98" ht="11.7" customHeight="1" x14ac:dyDescent="0.25"/>
    <row r="99" ht="11.7" customHeight="1" x14ac:dyDescent="0.25"/>
    <row r="100" ht="11.7" customHeight="1" x14ac:dyDescent="0.25"/>
    <row r="101" ht="11.7" customHeight="1" x14ac:dyDescent="0.25"/>
    <row r="102" ht="11.7" customHeight="1" x14ac:dyDescent="0.25"/>
    <row r="103" ht="11.7" customHeight="1" x14ac:dyDescent="0.25"/>
    <row r="104" ht="11.7" customHeight="1" x14ac:dyDescent="0.25"/>
    <row r="105" ht="11.7" customHeight="1" x14ac:dyDescent="0.25"/>
    <row r="106" ht="11.7" customHeight="1" x14ac:dyDescent="0.25"/>
    <row r="107" ht="11.7" customHeight="1" x14ac:dyDescent="0.25"/>
    <row r="108" ht="11.7" customHeight="1" x14ac:dyDescent="0.25"/>
    <row r="109" ht="11.7" customHeight="1" x14ac:dyDescent="0.25"/>
    <row r="110" ht="11.7" customHeight="1" x14ac:dyDescent="0.25"/>
    <row r="111" ht="11.7" customHeight="1" x14ac:dyDescent="0.25"/>
    <row r="112" ht="11.7" customHeight="1" x14ac:dyDescent="0.25"/>
    <row r="113" ht="11.7" customHeight="1" x14ac:dyDescent="0.25"/>
    <row r="114" ht="11.7" customHeight="1" x14ac:dyDescent="0.25"/>
    <row r="115" ht="11.7" customHeight="1" x14ac:dyDescent="0.25"/>
    <row r="116" ht="11.7" customHeight="1" x14ac:dyDescent="0.25"/>
    <row r="117" ht="11.7" customHeight="1" x14ac:dyDescent="0.25"/>
    <row r="118" ht="11.7" customHeight="1" x14ac:dyDescent="0.25"/>
    <row r="119" ht="11.7" customHeight="1" x14ac:dyDescent="0.25"/>
    <row r="120" ht="11.7" customHeight="1" x14ac:dyDescent="0.25"/>
    <row r="121" ht="11.7" customHeight="1" x14ac:dyDescent="0.25"/>
    <row r="122" ht="11.7" customHeight="1" x14ac:dyDescent="0.25"/>
    <row r="123" ht="11.7" customHeight="1" x14ac:dyDescent="0.25"/>
    <row r="124" ht="11.7" customHeight="1" x14ac:dyDescent="0.25"/>
    <row r="125" ht="11.7" customHeight="1" x14ac:dyDescent="0.25"/>
    <row r="126" ht="11.7" customHeight="1" x14ac:dyDescent="0.25"/>
    <row r="127" ht="11.7" customHeight="1" x14ac:dyDescent="0.25"/>
    <row r="128" ht="11.7" customHeight="1" x14ac:dyDescent="0.25"/>
    <row r="129" ht="11.7" customHeight="1" x14ac:dyDescent="0.25"/>
    <row r="130" ht="11.7" customHeight="1" x14ac:dyDescent="0.25"/>
    <row r="131" ht="11.7" customHeight="1" x14ac:dyDescent="0.25"/>
    <row r="132" ht="11.7" customHeight="1" x14ac:dyDescent="0.25"/>
    <row r="133" ht="11.7" customHeight="1" x14ac:dyDescent="0.25"/>
    <row r="134" ht="11.7" customHeight="1" x14ac:dyDescent="0.25"/>
    <row r="135" ht="11.7" customHeight="1" x14ac:dyDescent="0.25"/>
    <row r="136" ht="11.7" customHeight="1" x14ac:dyDescent="0.25"/>
    <row r="137" ht="11.7" customHeight="1" x14ac:dyDescent="0.25"/>
    <row r="138" ht="11.7" customHeight="1" x14ac:dyDescent="0.25"/>
    <row r="139" ht="11.7" customHeight="1" x14ac:dyDescent="0.25"/>
    <row r="140" ht="11.7" customHeight="1" x14ac:dyDescent="0.25"/>
    <row r="141" ht="11.7" customHeight="1" x14ac:dyDescent="0.25"/>
    <row r="142" ht="11.7" customHeight="1" x14ac:dyDescent="0.25"/>
  </sheetData>
  <sheetProtection password="EECE" sheet="1" objects="1" scenarios="1" formatCells="0" formatColumns="0" formatRows="0"/>
  <mergeCells count="14">
    <mergeCell ref="F1:L1"/>
    <mergeCell ref="O1:P1"/>
    <mergeCell ref="E2:M2"/>
    <mergeCell ref="O2:P2"/>
    <mergeCell ref="F3:G3"/>
    <mergeCell ref="M3:M5"/>
    <mergeCell ref="K4:K5"/>
    <mergeCell ref="L4:L5"/>
    <mergeCell ref="O4:P4"/>
    <mergeCell ref="A4:B5"/>
    <mergeCell ref="D4:G4"/>
    <mergeCell ref="H4:H5"/>
    <mergeCell ref="I4:I5"/>
    <mergeCell ref="J4:J5"/>
  </mergeCells>
  <conditionalFormatting sqref="O7:P45">
    <cfRule type="cellIs" dxfId="210" priority="2" operator="lessThan">
      <formula>-0.1</formula>
    </cfRule>
    <cfRule type="cellIs" dxfId="209" priority="3" operator="greaterThan">
      <formula>0.1</formula>
    </cfRule>
  </conditionalFormatting>
  <conditionalFormatting sqref="D62:M68">
    <cfRule type="containsText" dxfId="208" priority="4" operator="containsText" text="NV"/>
    <cfRule type="containsText" dxfId="207" priority="5" operator="containsText" text="check"/>
  </conditionalFormatting>
  <conditionalFormatting sqref="D48:M61">
    <cfRule type="cellIs" dxfId="206" priority="6" operator="lessThan">
      <formula>-0.1</formula>
    </cfRule>
    <cfRule type="cellIs" dxfId="205" priority="7" operator="greaterThan">
      <formula>0.1</formula>
    </cfRule>
  </conditionalFormatting>
  <conditionalFormatting sqref="O8:P45">
    <cfRule type="cellIs" dxfId="204" priority="8" operator="between">
      <formula>-0.1</formula>
      <formula>0.1</formula>
    </cfRule>
    <cfRule type="containsText" dxfId="203" priority="9" operator="containsText" text="NA"/>
  </conditionalFormatting>
  <conditionalFormatting sqref="F64:F68 K64:K68">
    <cfRule type="containsText" dxfId="202" priority="10" operator="containsText" text="yes"/>
  </conditionalFormatting>
  <conditionalFormatting sqref="D49:M61">
    <cfRule type="cellIs" dxfId="201" priority="11" operator="between">
      <formula>-0.1</formula>
      <formula>0.1</formula>
    </cfRule>
  </conditionalFormatting>
  <conditionalFormatting sqref="D49:M61 F64:F68 K64:K68">
    <cfRule type="containsText" dxfId="200" priority="12" operator="containsText" text="NA"/>
  </conditionalFormatting>
  <pageMargins left="0.47244094488188981" right="0.47244094488188981" top="0.47244094488188981" bottom="0.43307086614173229" header="0.31496062992125984" footer="0.39370078740157483"/>
  <pageSetup paperSize="9" scale="87" firstPageNumber="0" fitToHeight="0" orientation="landscape" horizontalDpi="300" verticalDpi="300" r:id="rId1"/>
  <headerFooter>
    <oddFooter>&amp;L&amp;8&amp;D  &amp;T&amp;R&amp;8March 2014, Version 0.2</oddFooter>
  </headerFooter>
  <rowBreaks count="1" manualBreakCount="1">
    <brk id="39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25"/>
  <sheetViews>
    <sheetView zoomScale="90" zoomScaleNormal="90" zoomScaleSheetLayoutView="110" workbookViewId="0">
      <pane xSplit="4" ySplit="7" topLeftCell="E29" activePane="bottomRight" state="frozen"/>
      <selection pane="topRight" activeCell="E1" sqref="E1"/>
      <selection pane="bottomLeft" activeCell="A32" sqref="A32"/>
      <selection pane="bottomRight" activeCell="K104" sqref="K104"/>
    </sheetView>
  </sheetViews>
  <sheetFormatPr defaultRowHeight="13.2" x14ac:dyDescent="0.25"/>
  <cols>
    <col min="1" max="1" width="14.109375" style="70" hidden="1" customWidth="1"/>
    <col min="2" max="2" width="7.33203125" style="69" customWidth="1"/>
    <col min="3" max="3" width="50.44140625" style="70" customWidth="1"/>
    <col min="4" max="4" width="1.33203125" style="70" customWidth="1"/>
    <col min="5" max="5" width="11.33203125" style="70" customWidth="1"/>
    <col min="6" max="6" width="10.6640625" style="70" customWidth="1"/>
    <col min="7" max="8" width="10" style="70" customWidth="1"/>
    <col min="9" max="9" width="9.109375" style="70" customWidth="1"/>
    <col min="10" max="10" width="10.44140625" style="70" customWidth="1"/>
    <col min="11" max="11" width="12" style="70" customWidth="1"/>
    <col min="12" max="14" width="10" style="70" customWidth="1"/>
    <col min="15" max="15" width="3.33203125" style="543" customWidth="1"/>
    <col min="16" max="17" width="11.6640625" style="70" hidden="1" customWidth="1"/>
    <col min="18" max="1025" width="9.109375" style="70" customWidth="1"/>
  </cols>
  <sheetData>
    <row r="1" spans="1:17" ht="15" x14ac:dyDescent="0.35">
      <c r="B1" s="399" t="str">
        <f>+Coverpage!A1</f>
        <v>GFSM2014_V1.5</v>
      </c>
      <c r="C1" s="400"/>
      <c r="D1" s="401"/>
      <c r="E1" s="401"/>
      <c r="F1" s="402"/>
      <c r="G1" s="632" t="str">
        <f>Reporting_Country_Name</f>
        <v>Russian Federation</v>
      </c>
      <c r="H1" s="632"/>
      <c r="I1" s="632"/>
      <c r="J1" s="632"/>
      <c r="K1" s="632"/>
      <c r="L1" s="632"/>
      <c r="M1" s="632"/>
      <c r="N1" s="403" t="str">
        <f>Reporting_Country_Code</f>
        <v>922</v>
      </c>
      <c r="O1" s="601"/>
      <c r="P1" s="639" t="s">
        <v>319</v>
      </c>
      <c r="Q1" s="639"/>
    </row>
    <row r="2" spans="1:17" ht="15" x14ac:dyDescent="0.35">
      <c r="B2" s="404" t="s">
        <v>440</v>
      </c>
      <c r="C2" s="405"/>
      <c r="D2" s="406"/>
      <c r="E2" s="406"/>
      <c r="F2" s="634" t="str">
        <f>"In "&amp;Coverpage!$I$15&amp;" of "&amp;Coverpage!$I$14&amp;" / Fiscal year ends in "&amp;Coverpage!$I$11&amp;" "&amp;Coverpage!$I$12</f>
        <v>In Billion of Russian Rubles (RUB) / Fiscal year ends in December 31st</v>
      </c>
      <c r="G2" s="634"/>
      <c r="H2" s="634"/>
      <c r="I2" s="634"/>
      <c r="J2" s="634"/>
      <c r="K2" s="634"/>
      <c r="L2" s="634"/>
      <c r="M2" s="634"/>
      <c r="N2" s="634"/>
      <c r="O2" s="601"/>
      <c r="P2" s="640" t="s">
        <v>321</v>
      </c>
      <c r="Q2" s="640"/>
    </row>
    <row r="3" spans="1:17" ht="12" customHeight="1" x14ac:dyDescent="0.35">
      <c r="B3" s="407"/>
      <c r="C3" s="408"/>
      <c r="D3" s="409"/>
      <c r="E3" s="410"/>
      <c r="F3" s="411"/>
      <c r="G3" s="636" t="s">
        <v>322</v>
      </c>
      <c r="H3" s="636"/>
      <c r="I3" s="412" t="str">
        <f>Reporting_Period_Code</f>
        <v>2016</v>
      </c>
      <c r="J3" s="412"/>
      <c r="K3" s="411"/>
      <c r="L3" s="411"/>
      <c r="M3" s="413"/>
      <c r="N3" s="630" t="s">
        <v>75</v>
      </c>
      <c r="O3" s="402"/>
      <c r="P3" s="73"/>
      <c r="Q3" s="73"/>
    </row>
    <row r="4" spans="1:17" ht="12" customHeight="1" x14ac:dyDescent="0.25">
      <c r="B4" s="628" t="s">
        <v>441</v>
      </c>
      <c r="C4" s="628"/>
      <c r="D4" s="414"/>
      <c r="E4" s="629" t="s">
        <v>324</v>
      </c>
      <c r="F4" s="629"/>
      <c r="G4" s="629"/>
      <c r="H4" s="629"/>
      <c r="I4" s="630" t="s">
        <v>71</v>
      </c>
      <c r="J4" s="630" t="s">
        <v>325</v>
      </c>
      <c r="K4" s="631" t="s">
        <v>73</v>
      </c>
      <c r="L4" s="630" t="s">
        <v>326</v>
      </c>
      <c r="M4" s="637" t="s">
        <v>74</v>
      </c>
      <c r="N4" s="630"/>
      <c r="O4" s="402"/>
      <c r="P4" s="638" t="s">
        <v>327</v>
      </c>
      <c r="Q4" s="638"/>
    </row>
    <row r="5" spans="1:17" ht="30" customHeight="1" x14ac:dyDescent="0.25">
      <c r="B5" s="628"/>
      <c r="C5" s="628"/>
      <c r="D5" s="414"/>
      <c r="E5" s="415" t="s">
        <v>328</v>
      </c>
      <c r="F5" s="416" t="s">
        <v>329</v>
      </c>
      <c r="G5" s="416" t="s">
        <v>326</v>
      </c>
      <c r="H5" s="417" t="s">
        <v>330</v>
      </c>
      <c r="I5" s="630"/>
      <c r="J5" s="630"/>
      <c r="K5" s="631"/>
      <c r="L5" s="630"/>
      <c r="M5" s="637"/>
      <c r="N5" s="630"/>
      <c r="O5" s="402"/>
      <c r="P5" s="75" t="s">
        <v>331</v>
      </c>
      <c r="Q5" s="76" t="s">
        <v>332</v>
      </c>
    </row>
    <row r="6" spans="1:17" ht="30" hidden="1" customHeight="1" x14ac:dyDescent="0.25">
      <c r="B6" s="470"/>
      <c r="C6" s="471"/>
      <c r="D6" s="414"/>
      <c r="E6" s="415" t="s">
        <v>79</v>
      </c>
      <c r="F6" s="416" t="s">
        <v>80</v>
      </c>
      <c r="G6" s="416" t="s">
        <v>442</v>
      </c>
      <c r="H6" s="417" t="s">
        <v>81</v>
      </c>
      <c r="I6" s="417" t="s">
        <v>82</v>
      </c>
      <c r="J6" s="416" t="s">
        <v>83</v>
      </c>
      <c r="K6" s="417" t="s">
        <v>84</v>
      </c>
      <c r="L6" s="416" t="s">
        <v>443</v>
      </c>
      <c r="M6" s="472" t="s">
        <v>85</v>
      </c>
      <c r="N6" s="472" t="s">
        <v>86</v>
      </c>
      <c r="O6" s="402"/>
      <c r="P6" s="126"/>
      <c r="Q6" s="127"/>
    </row>
    <row r="7" spans="1:17" ht="10.5" customHeight="1" x14ac:dyDescent="0.25">
      <c r="B7" s="418"/>
      <c r="C7" s="419"/>
      <c r="D7" s="419"/>
      <c r="E7" s="420" t="s">
        <v>333</v>
      </c>
      <c r="F7" s="421" t="s">
        <v>334</v>
      </c>
      <c r="G7" s="421" t="s">
        <v>335</v>
      </c>
      <c r="H7" s="422" t="s">
        <v>81</v>
      </c>
      <c r="I7" s="421" t="s">
        <v>336</v>
      </c>
      <c r="J7" s="421" t="s">
        <v>337</v>
      </c>
      <c r="K7" s="422" t="s">
        <v>84</v>
      </c>
      <c r="L7" s="421" t="s">
        <v>338</v>
      </c>
      <c r="M7" s="423" t="s">
        <v>339</v>
      </c>
      <c r="N7" s="423" t="s">
        <v>340</v>
      </c>
      <c r="O7" s="402"/>
      <c r="P7" s="79" t="s">
        <v>341</v>
      </c>
      <c r="Q7" s="80" t="s">
        <v>342</v>
      </c>
    </row>
    <row r="8" spans="1:17" ht="15" customHeight="1" x14ac:dyDescent="0.35">
      <c r="B8" s="424" t="s">
        <v>343</v>
      </c>
      <c r="C8" s="464" t="s">
        <v>444</v>
      </c>
      <c r="D8" s="473" t="s">
        <v>345</v>
      </c>
      <c r="E8" s="474"/>
      <c r="F8" s="475"/>
      <c r="G8" s="475"/>
      <c r="H8" s="475"/>
      <c r="I8" s="475"/>
      <c r="J8" s="475"/>
      <c r="K8" s="475"/>
      <c r="L8" s="475"/>
      <c r="M8" s="475"/>
      <c r="N8" s="476"/>
      <c r="O8" s="465"/>
      <c r="P8" s="82"/>
      <c r="Q8" s="83"/>
    </row>
    <row r="9" spans="1:17" ht="15" customHeight="1" x14ac:dyDescent="0.35">
      <c r="A9" s="128" t="s">
        <v>445</v>
      </c>
      <c r="B9" s="429" t="s">
        <v>446</v>
      </c>
      <c r="C9" s="430" t="s">
        <v>447</v>
      </c>
      <c r="D9" s="473" t="s">
        <v>345</v>
      </c>
      <c r="E9" s="477">
        <v>13371.483</v>
      </c>
      <c r="F9" s="477">
        <v>1783.52</v>
      </c>
      <c r="G9" s="477">
        <v>-1094.4570000000001</v>
      </c>
      <c r="H9" s="477">
        <v>14060.546</v>
      </c>
      <c r="I9" s="477">
        <v>11540.691999999999</v>
      </c>
      <c r="J9" s="477">
        <v>11675.087</v>
      </c>
      <c r="K9" s="477">
        <v>5736.0129999999999</v>
      </c>
      <c r="L9" s="477">
        <v>-13860.939</v>
      </c>
      <c r="M9" s="477">
        <v>29151.398999999998</v>
      </c>
      <c r="N9" s="477">
        <v>25601.237999999998</v>
      </c>
      <c r="O9" s="465"/>
      <c r="P9" s="82">
        <f t="shared" ref="P9:P22" si="0">IF(OR(H9="NA",E9="NA",F9="NA",G9="NA"),"NA",SUM(H9)-SUM(E9:G9))</f>
        <v>0</v>
      </c>
      <c r="Q9" s="83">
        <f t="shared" ref="Q9:Q22" si="1">IF(OR(M9="NA",H9="NA",I9="NA",J9="NA",K9="NA",L9="NA"),"NA",SUM(M9)-SUM(H9:L9))</f>
        <v>0</v>
      </c>
    </row>
    <row r="10" spans="1:17" ht="15" customHeight="1" x14ac:dyDescent="0.35">
      <c r="A10" s="128" t="s">
        <v>448</v>
      </c>
      <c r="B10" s="432" t="s">
        <v>449</v>
      </c>
      <c r="C10" s="433" t="s">
        <v>349</v>
      </c>
      <c r="D10" s="473" t="s">
        <v>345</v>
      </c>
      <c r="E10" s="478">
        <v>8395.6280000000006</v>
      </c>
      <c r="F10" s="478">
        <v>0</v>
      </c>
      <c r="G10" s="478">
        <v>0</v>
      </c>
      <c r="H10" s="479">
        <v>8395.6280000000006</v>
      </c>
      <c r="I10" s="478">
        <v>0</v>
      </c>
      <c r="J10" s="478">
        <v>6435.68</v>
      </c>
      <c r="K10" s="479">
        <v>1035.297</v>
      </c>
      <c r="L10" s="478">
        <v>0</v>
      </c>
      <c r="M10" s="478">
        <v>15866.605000000001</v>
      </c>
      <c r="N10" s="477">
        <v>8395.6280000000006</v>
      </c>
      <c r="O10" s="465"/>
      <c r="P10" s="82">
        <f t="shared" si="0"/>
        <v>0</v>
      </c>
      <c r="Q10" s="83">
        <f t="shared" si="1"/>
        <v>0</v>
      </c>
    </row>
    <row r="11" spans="1:17" ht="15" customHeight="1" x14ac:dyDescent="0.35">
      <c r="A11" s="128" t="s">
        <v>450</v>
      </c>
      <c r="B11" s="432" t="s">
        <v>451</v>
      </c>
      <c r="C11" s="433" t="s">
        <v>351</v>
      </c>
      <c r="D11" s="473" t="s">
        <v>345</v>
      </c>
      <c r="E11" s="478">
        <v>0.49299999999999999</v>
      </c>
      <c r="F11" s="478">
        <v>0</v>
      </c>
      <c r="G11" s="480">
        <v>0</v>
      </c>
      <c r="H11" s="479">
        <v>0.49299999999999999</v>
      </c>
      <c r="I11" s="478">
        <v>6329.1390000000001</v>
      </c>
      <c r="J11" s="478">
        <v>0</v>
      </c>
      <c r="K11" s="479">
        <v>0</v>
      </c>
      <c r="L11" s="480">
        <v>0</v>
      </c>
      <c r="M11" s="478">
        <v>6329.6320000000005</v>
      </c>
      <c r="N11" s="477">
        <v>6329.6320000000005</v>
      </c>
      <c r="O11" s="465"/>
      <c r="P11" s="82">
        <f t="shared" si="0"/>
        <v>0</v>
      </c>
      <c r="Q11" s="83">
        <f t="shared" si="1"/>
        <v>0</v>
      </c>
    </row>
    <row r="12" spans="1:17" ht="15" customHeight="1" x14ac:dyDescent="0.35">
      <c r="A12" s="128" t="s">
        <v>452</v>
      </c>
      <c r="B12" s="432" t="s">
        <v>453</v>
      </c>
      <c r="C12" s="433" t="s">
        <v>353</v>
      </c>
      <c r="D12" s="473" t="s">
        <v>345</v>
      </c>
      <c r="E12" s="478">
        <v>217.863</v>
      </c>
      <c r="F12" s="478">
        <v>1094.4570000000001</v>
      </c>
      <c r="G12" s="478">
        <v>-1094.4570000000001</v>
      </c>
      <c r="H12" s="479">
        <v>217.86300000000006</v>
      </c>
      <c r="I12" s="478">
        <v>5058.5529999999999</v>
      </c>
      <c r="J12" s="478">
        <v>4393.3869999999997</v>
      </c>
      <c r="K12" s="479">
        <v>4186.9560000000001</v>
      </c>
      <c r="L12" s="478">
        <v>-13856.76</v>
      </c>
      <c r="M12" s="478">
        <v>-1.0000000004311005E-3</v>
      </c>
      <c r="N12" s="477">
        <v>5276.4160000000002</v>
      </c>
      <c r="O12" s="465"/>
      <c r="P12" s="82">
        <f t="shared" si="0"/>
        <v>0</v>
      </c>
      <c r="Q12" s="83">
        <f t="shared" si="1"/>
        <v>-2.2737367544323206E-13</v>
      </c>
    </row>
    <row r="13" spans="1:17" ht="15" customHeight="1" x14ac:dyDescent="0.35">
      <c r="A13" s="128" t="s">
        <v>454</v>
      </c>
      <c r="B13" s="432" t="s">
        <v>455</v>
      </c>
      <c r="C13" s="433" t="s">
        <v>456</v>
      </c>
      <c r="D13" s="473" t="s">
        <v>345</v>
      </c>
      <c r="E13" s="478">
        <v>4757.4989999999998</v>
      </c>
      <c r="F13" s="478">
        <v>689.06399999999996</v>
      </c>
      <c r="G13" s="478">
        <v>0</v>
      </c>
      <c r="H13" s="479">
        <v>5446.5630000000001</v>
      </c>
      <c r="I13" s="478">
        <v>153</v>
      </c>
      <c r="J13" s="478">
        <v>846.01900000000001</v>
      </c>
      <c r="K13" s="479">
        <v>513.76</v>
      </c>
      <c r="L13" s="478">
        <v>-4.1790000000000003</v>
      </c>
      <c r="M13" s="478">
        <v>6955.1630000000005</v>
      </c>
      <c r="N13" s="477">
        <v>5599.5630000000001</v>
      </c>
      <c r="O13" s="465"/>
      <c r="P13" s="82">
        <f t="shared" si="0"/>
        <v>0</v>
      </c>
      <c r="Q13" s="83">
        <f t="shared" si="1"/>
        <v>0</v>
      </c>
    </row>
    <row r="14" spans="1:17" ht="15" customHeight="1" x14ac:dyDescent="0.35">
      <c r="A14" s="128" t="s">
        <v>457</v>
      </c>
      <c r="B14" s="429" t="s">
        <v>458</v>
      </c>
      <c r="C14" s="430" t="s">
        <v>459</v>
      </c>
      <c r="D14" s="473" t="s">
        <v>345</v>
      </c>
      <c r="E14" s="477">
        <v>13273.941000000001</v>
      </c>
      <c r="F14" s="477">
        <v>1524.588</v>
      </c>
      <c r="G14" s="477">
        <v>-1094.4570000000001</v>
      </c>
      <c r="H14" s="477">
        <v>13704.072</v>
      </c>
      <c r="I14" s="477">
        <v>11701.513999999999</v>
      </c>
      <c r="J14" s="477">
        <v>10192.927</v>
      </c>
      <c r="K14" s="477">
        <v>5038.2449999999999</v>
      </c>
      <c r="L14" s="477">
        <v>-13860.939</v>
      </c>
      <c r="M14" s="477">
        <v>26775.819</v>
      </c>
      <c r="N14" s="477">
        <v>25405.585999999999</v>
      </c>
      <c r="O14" s="465"/>
      <c r="P14" s="82">
        <f t="shared" si="0"/>
        <v>0</v>
      </c>
      <c r="Q14" s="83">
        <f t="shared" si="1"/>
        <v>-3.637978807091713E-12</v>
      </c>
    </row>
    <row r="15" spans="1:17" ht="15" customHeight="1" x14ac:dyDescent="0.35">
      <c r="A15" s="128" t="s">
        <v>460</v>
      </c>
      <c r="B15" s="432" t="s">
        <v>461</v>
      </c>
      <c r="C15" s="433" t="s">
        <v>359</v>
      </c>
      <c r="D15" s="473" t="s">
        <v>345</v>
      </c>
      <c r="E15" s="478">
        <v>2511.3910000000001</v>
      </c>
      <c r="F15" s="478">
        <v>900.154</v>
      </c>
      <c r="G15" s="480">
        <v>0</v>
      </c>
      <c r="H15" s="479">
        <v>3411.5450000000001</v>
      </c>
      <c r="I15" s="478">
        <v>100.15900000000001</v>
      </c>
      <c r="J15" s="478">
        <v>2487.558</v>
      </c>
      <c r="K15" s="479">
        <v>1928.694</v>
      </c>
      <c r="L15" s="480">
        <v>0</v>
      </c>
      <c r="M15" s="478">
        <v>7927.9560000000001</v>
      </c>
      <c r="N15" s="477">
        <v>3511.7040000000002</v>
      </c>
      <c r="O15" s="465"/>
      <c r="P15" s="82">
        <f t="shared" si="0"/>
        <v>0</v>
      </c>
      <c r="Q15" s="83">
        <f t="shared" si="1"/>
        <v>0</v>
      </c>
    </row>
    <row r="16" spans="1:17" ht="15" customHeight="1" x14ac:dyDescent="0.35">
      <c r="A16" s="128" t="s">
        <v>462</v>
      </c>
      <c r="B16" s="432" t="s">
        <v>463</v>
      </c>
      <c r="C16" s="433" t="s">
        <v>464</v>
      </c>
      <c r="D16" s="473" t="s">
        <v>345</v>
      </c>
      <c r="E16" s="478">
        <v>1896.14</v>
      </c>
      <c r="F16" s="478">
        <v>322.69400000000002</v>
      </c>
      <c r="G16" s="478">
        <v>0</v>
      </c>
      <c r="H16" s="479">
        <v>2218.8340000000003</v>
      </c>
      <c r="I16" s="478">
        <v>75</v>
      </c>
      <c r="J16" s="478">
        <v>1107.4390000000001</v>
      </c>
      <c r="K16" s="479">
        <v>800.14599999999996</v>
      </c>
      <c r="L16" s="478">
        <v>0</v>
      </c>
      <c r="M16" s="478">
        <v>4201.4189999999999</v>
      </c>
      <c r="N16" s="477">
        <v>2293.8340000000003</v>
      </c>
      <c r="O16" s="465"/>
      <c r="P16" s="82">
        <f t="shared" si="0"/>
        <v>0</v>
      </c>
      <c r="Q16" s="83">
        <f t="shared" si="1"/>
        <v>0</v>
      </c>
    </row>
    <row r="17" spans="1:17" ht="15" customHeight="1" x14ac:dyDescent="0.35">
      <c r="A17" s="128" t="s">
        <v>465</v>
      </c>
      <c r="B17" s="432" t="s">
        <v>466</v>
      </c>
      <c r="C17" s="433" t="s">
        <v>365</v>
      </c>
      <c r="D17" s="473" t="s">
        <v>345</v>
      </c>
      <c r="E17" s="478">
        <v>628.84299999999996</v>
      </c>
      <c r="F17" s="478">
        <v>15.94</v>
      </c>
      <c r="G17" s="478">
        <v>0</v>
      </c>
      <c r="H17" s="479">
        <v>644.78300000000002</v>
      </c>
      <c r="I17" s="478">
        <v>0</v>
      </c>
      <c r="J17" s="478">
        <v>128.51</v>
      </c>
      <c r="K17" s="479">
        <v>26.356000000000002</v>
      </c>
      <c r="L17" s="478">
        <v>-4.1790000000000003</v>
      </c>
      <c r="M17" s="478">
        <v>795.47</v>
      </c>
      <c r="N17" s="477">
        <v>644.78300000000002</v>
      </c>
      <c r="O17" s="465"/>
      <c r="P17" s="82">
        <f t="shared" si="0"/>
        <v>0</v>
      </c>
      <c r="Q17" s="83">
        <f t="shared" si="1"/>
        <v>0</v>
      </c>
    </row>
    <row r="18" spans="1:17" ht="15" customHeight="1" x14ac:dyDescent="0.35">
      <c r="A18" s="128" t="s">
        <v>467</v>
      </c>
      <c r="B18" s="432" t="s">
        <v>468</v>
      </c>
      <c r="C18" s="433" t="s">
        <v>367</v>
      </c>
      <c r="D18" s="473" t="s">
        <v>345</v>
      </c>
      <c r="E18" s="478">
        <v>865.67499999999995</v>
      </c>
      <c r="F18" s="478">
        <v>6.056</v>
      </c>
      <c r="G18" s="478">
        <v>0</v>
      </c>
      <c r="H18" s="479">
        <v>871.73099999999999</v>
      </c>
      <c r="I18" s="478">
        <v>0.5</v>
      </c>
      <c r="J18" s="478">
        <v>813.12900000000002</v>
      </c>
      <c r="K18" s="479">
        <v>167.29499999999999</v>
      </c>
      <c r="L18" s="478">
        <v>0</v>
      </c>
      <c r="M18" s="478">
        <v>1852.655</v>
      </c>
      <c r="N18" s="477">
        <v>872.23099999999999</v>
      </c>
      <c r="O18" s="465"/>
      <c r="P18" s="82">
        <f t="shared" si="0"/>
        <v>0</v>
      </c>
      <c r="Q18" s="83">
        <f t="shared" si="1"/>
        <v>-2.2737367544323206E-13</v>
      </c>
    </row>
    <row r="19" spans="1:17" ht="15" customHeight="1" x14ac:dyDescent="0.35">
      <c r="A19" s="128" t="s">
        <v>469</v>
      </c>
      <c r="B19" s="432" t="s">
        <v>470</v>
      </c>
      <c r="C19" s="433" t="s">
        <v>353</v>
      </c>
      <c r="D19" s="473" t="s">
        <v>345</v>
      </c>
      <c r="E19" s="478">
        <v>6219.1880000000001</v>
      </c>
      <c r="F19" s="478">
        <v>65.375</v>
      </c>
      <c r="G19" s="478">
        <v>-1094.4570000000001</v>
      </c>
      <c r="H19" s="479">
        <v>5190.1059999999998</v>
      </c>
      <c r="I19" s="478">
        <v>3116.873</v>
      </c>
      <c r="J19" s="478">
        <v>3905.4679999999998</v>
      </c>
      <c r="K19" s="479">
        <v>1798.9</v>
      </c>
      <c r="L19" s="478">
        <v>-13856.76</v>
      </c>
      <c r="M19" s="478">
        <v>154.58699999999953</v>
      </c>
      <c r="N19" s="477">
        <v>8306.9789999999994</v>
      </c>
      <c r="O19" s="465"/>
      <c r="P19" s="82">
        <f t="shared" si="0"/>
        <v>0</v>
      </c>
      <c r="Q19" s="83">
        <f t="shared" si="1"/>
        <v>0</v>
      </c>
    </row>
    <row r="20" spans="1:17" ht="15" customHeight="1" x14ac:dyDescent="0.35">
      <c r="A20" s="128" t="s">
        <v>471</v>
      </c>
      <c r="B20" s="432" t="s">
        <v>472</v>
      </c>
      <c r="C20" s="433" t="s">
        <v>370</v>
      </c>
      <c r="D20" s="473" t="s">
        <v>345</v>
      </c>
      <c r="E20" s="478">
        <v>931.64</v>
      </c>
      <c r="F20" s="478">
        <v>2.5870000000000002</v>
      </c>
      <c r="G20" s="480">
        <v>0</v>
      </c>
      <c r="H20" s="479">
        <v>934.22699999999998</v>
      </c>
      <c r="I20" s="478">
        <v>7692.7380000000003</v>
      </c>
      <c r="J20" s="478">
        <v>1609.922</v>
      </c>
      <c r="K20" s="479">
        <v>228.84</v>
      </c>
      <c r="L20" s="480">
        <v>0</v>
      </c>
      <c r="M20" s="478">
        <v>10465.727000000001</v>
      </c>
      <c r="N20" s="477">
        <v>8626.9650000000001</v>
      </c>
      <c r="O20" s="465"/>
      <c r="P20" s="82">
        <f t="shared" si="0"/>
        <v>0</v>
      </c>
      <c r="Q20" s="83">
        <f t="shared" si="1"/>
        <v>0</v>
      </c>
    </row>
    <row r="21" spans="1:17" ht="15" customHeight="1" x14ac:dyDescent="0.35">
      <c r="A21" s="128" t="s">
        <v>473</v>
      </c>
      <c r="B21" s="436" t="s">
        <v>474</v>
      </c>
      <c r="C21" s="437" t="s">
        <v>475</v>
      </c>
      <c r="D21" s="481" t="s">
        <v>345</v>
      </c>
      <c r="E21" s="482">
        <v>221.06399999999999</v>
      </c>
      <c r="F21" s="482">
        <v>211.78200000000001</v>
      </c>
      <c r="G21" s="482">
        <v>0</v>
      </c>
      <c r="H21" s="479">
        <v>432.846</v>
      </c>
      <c r="I21" s="478">
        <v>716.24400000000003</v>
      </c>
      <c r="J21" s="478">
        <v>140.90100000000001</v>
      </c>
      <c r="K21" s="479">
        <v>88.013000000000005</v>
      </c>
      <c r="L21" s="478">
        <v>0</v>
      </c>
      <c r="M21" s="478">
        <v>1378.0039999999999</v>
      </c>
      <c r="N21" s="477">
        <v>1149.0900000000001</v>
      </c>
      <c r="O21" s="465"/>
      <c r="P21" s="86">
        <f t="shared" si="0"/>
        <v>0</v>
      </c>
      <c r="Q21" s="87">
        <f t="shared" si="1"/>
        <v>-2.2737367544323206E-13</v>
      </c>
    </row>
    <row r="22" spans="1:17" ht="15" customHeight="1" x14ac:dyDescent="0.35">
      <c r="A22" s="128" t="s">
        <v>476</v>
      </c>
      <c r="B22" s="442" t="s">
        <v>477</v>
      </c>
      <c r="C22" s="443" t="s">
        <v>478</v>
      </c>
      <c r="D22" s="483" t="s">
        <v>345</v>
      </c>
      <c r="E22" s="484">
        <v>97.542000000000002</v>
      </c>
      <c r="F22" s="484">
        <v>258.93200000000002</v>
      </c>
      <c r="G22" s="484">
        <v>0</v>
      </c>
      <c r="H22" s="484">
        <v>356.47400000000005</v>
      </c>
      <c r="I22" s="484">
        <v>-160.822</v>
      </c>
      <c r="J22" s="484">
        <v>1482.16</v>
      </c>
      <c r="K22" s="484">
        <v>697.76800000000003</v>
      </c>
      <c r="L22" s="484">
        <v>0</v>
      </c>
      <c r="M22" s="484">
        <v>2375.58</v>
      </c>
      <c r="N22" s="477">
        <v>195.65200000000004</v>
      </c>
      <c r="O22" s="465"/>
      <c r="P22" s="88">
        <f t="shared" si="0"/>
        <v>0</v>
      </c>
      <c r="Q22" s="89">
        <f t="shared" si="1"/>
        <v>0</v>
      </c>
    </row>
    <row r="23" spans="1:17" ht="15" customHeight="1" x14ac:dyDescent="0.35">
      <c r="A23" s="128"/>
      <c r="B23" s="424" t="s">
        <v>343</v>
      </c>
      <c r="C23" s="425" t="s">
        <v>479</v>
      </c>
      <c r="D23" s="473" t="s">
        <v>345</v>
      </c>
      <c r="E23" s="485"/>
      <c r="F23" s="486"/>
      <c r="G23" s="486"/>
      <c r="H23" s="486"/>
      <c r="I23" s="486"/>
      <c r="J23" s="486"/>
      <c r="K23" s="486"/>
      <c r="L23" s="486"/>
      <c r="M23" s="486"/>
      <c r="N23" s="487"/>
      <c r="O23" s="465"/>
      <c r="P23" s="82"/>
      <c r="Q23" s="83"/>
    </row>
    <row r="24" spans="1:17" ht="15" customHeight="1" x14ac:dyDescent="0.35">
      <c r="A24" s="128" t="s">
        <v>480</v>
      </c>
      <c r="B24" s="429" t="s">
        <v>481</v>
      </c>
      <c r="C24" s="488" t="s">
        <v>482</v>
      </c>
      <c r="D24" s="473" t="s">
        <v>345</v>
      </c>
      <c r="E24" s="477">
        <v>2876.7579999999998</v>
      </c>
      <c r="F24" s="477">
        <v>274.34399999999999</v>
      </c>
      <c r="G24" s="477">
        <v>0</v>
      </c>
      <c r="H24" s="477">
        <v>3151.1019999999999</v>
      </c>
      <c r="I24" s="477">
        <v>12.141999999999999</v>
      </c>
      <c r="J24" s="477">
        <v>1115.577</v>
      </c>
      <c r="K24" s="477">
        <v>671.774</v>
      </c>
      <c r="L24" s="477">
        <v>0</v>
      </c>
      <c r="M24" s="477">
        <v>4950.5950000000003</v>
      </c>
      <c r="N24" s="477">
        <v>3163.2439999999997</v>
      </c>
      <c r="O24" s="465"/>
      <c r="P24" s="82">
        <f t="shared" ref="P24:P30" si="2">IF(OR(H24="NA",E24="NA",F24="NA",G24="NA"),"NA",SUM(H24)-SUM(E24:G24))</f>
        <v>0</v>
      </c>
      <c r="Q24" s="83">
        <f t="shared" ref="Q24:Q30" si="3">IF(OR(M24="NA",H24="NA",I24="NA",J24="NA",K24="NA",L24="NA"),"NA",SUM(M24)-SUM(H24:L24))</f>
        <v>0</v>
      </c>
    </row>
    <row r="25" spans="1:17" ht="15" customHeight="1" x14ac:dyDescent="0.35">
      <c r="A25" s="128" t="s">
        <v>483</v>
      </c>
      <c r="B25" s="432" t="s">
        <v>484</v>
      </c>
      <c r="C25" s="433" t="s">
        <v>381</v>
      </c>
      <c r="D25" s="473" t="s">
        <v>345</v>
      </c>
      <c r="E25" s="478">
        <v>2328.4290000000001</v>
      </c>
      <c r="F25" s="478">
        <v>114.901</v>
      </c>
      <c r="G25" s="478">
        <v>0</v>
      </c>
      <c r="H25" s="479">
        <v>2443.33</v>
      </c>
      <c r="I25" s="478">
        <v>8.032</v>
      </c>
      <c r="J25" s="478">
        <v>666.29</v>
      </c>
      <c r="K25" s="479">
        <v>395.53699999999998</v>
      </c>
      <c r="L25" s="478">
        <v>0</v>
      </c>
      <c r="M25" s="478">
        <v>3513.1889999999999</v>
      </c>
      <c r="N25" s="477">
        <v>2451.3620000000001</v>
      </c>
      <c r="O25" s="465"/>
      <c r="P25" s="82">
        <f t="shared" si="2"/>
        <v>0</v>
      </c>
      <c r="Q25" s="83">
        <f t="shared" si="3"/>
        <v>0</v>
      </c>
    </row>
    <row r="26" spans="1:17" ht="15" customHeight="1" x14ac:dyDescent="0.35">
      <c r="A26" s="128" t="s">
        <v>485</v>
      </c>
      <c r="B26" s="432" t="s">
        <v>486</v>
      </c>
      <c r="C26" s="433" t="s">
        <v>383</v>
      </c>
      <c r="D26" s="473" t="s">
        <v>345</v>
      </c>
      <c r="E26" s="478">
        <v>549.82000000000005</v>
      </c>
      <c r="F26" s="478">
        <v>159.364</v>
      </c>
      <c r="G26" s="478">
        <v>0</v>
      </c>
      <c r="H26" s="479">
        <v>709.18400000000008</v>
      </c>
      <c r="I26" s="478">
        <v>3.2519999999999998</v>
      </c>
      <c r="J26" s="478">
        <v>453.88499999999999</v>
      </c>
      <c r="K26" s="479">
        <v>303.09199999999998</v>
      </c>
      <c r="L26" s="478">
        <v>0</v>
      </c>
      <c r="M26" s="478">
        <v>1469.413</v>
      </c>
      <c r="N26" s="477">
        <v>712.43600000000004</v>
      </c>
      <c r="O26" s="465"/>
      <c r="P26" s="82">
        <f t="shared" si="2"/>
        <v>0</v>
      </c>
      <c r="Q26" s="83">
        <f t="shared" si="3"/>
        <v>0</v>
      </c>
    </row>
    <row r="27" spans="1:17" ht="15" customHeight="1" x14ac:dyDescent="0.35">
      <c r="A27" s="128" t="s">
        <v>487</v>
      </c>
      <c r="B27" s="432" t="s">
        <v>488</v>
      </c>
      <c r="C27" s="433" t="s">
        <v>385</v>
      </c>
      <c r="D27" s="473" t="s">
        <v>345</v>
      </c>
      <c r="E27" s="478">
        <v>0</v>
      </c>
      <c r="F27" s="478">
        <v>0</v>
      </c>
      <c r="G27" s="478">
        <v>0</v>
      </c>
      <c r="H27" s="479">
        <v>0</v>
      </c>
      <c r="I27" s="478">
        <v>0</v>
      </c>
      <c r="J27" s="478">
        <v>0</v>
      </c>
      <c r="K27" s="479">
        <v>0</v>
      </c>
      <c r="L27" s="478">
        <v>0</v>
      </c>
      <c r="M27" s="478">
        <v>0</v>
      </c>
      <c r="N27" s="477">
        <v>0</v>
      </c>
      <c r="O27" s="465"/>
      <c r="P27" s="82">
        <f t="shared" si="2"/>
        <v>0</v>
      </c>
      <c r="Q27" s="83">
        <f t="shared" si="3"/>
        <v>0</v>
      </c>
    </row>
    <row r="28" spans="1:17" ht="15" customHeight="1" x14ac:dyDescent="0.35">
      <c r="A28" s="128" t="s">
        <v>489</v>
      </c>
      <c r="B28" s="436" t="s">
        <v>490</v>
      </c>
      <c r="C28" s="437" t="s">
        <v>387</v>
      </c>
      <c r="D28" s="481" t="s">
        <v>345</v>
      </c>
      <c r="E28" s="482">
        <v>-1.49</v>
      </c>
      <c r="F28" s="482">
        <v>7.9000000000000001E-2</v>
      </c>
      <c r="G28" s="482">
        <v>0</v>
      </c>
      <c r="H28" s="479">
        <v>-1.411</v>
      </c>
      <c r="I28" s="482">
        <v>0.85799999999999998</v>
      </c>
      <c r="J28" s="482">
        <v>-4.5979999999999999</v>
      </c>
      <c r="K28" s="489">
        <v>-26.853999999999999</v>
      </c>
      <c r="L28" s="482">
        <v>0</v>
      </c>
      <c r="M28" s="478">
        <v>-32.004999999999995</v>
      </c>
      <c r="N28" s="477">
        <v>-0.55300000000000005</v>
      </c>
      <c r="O28" s="465"/>
      <c r="P28" s="86">
        <f t="shared" si="2"/>
        <v>0</v>
      </c>
      <c r="Q28" s="87">
        <f t="shared" si="3"/>
        <v>0</v>
      </c>
    </row>
    <row r="29" spans="1:17" ht="15" customHeight="1" x14ac:dyDescent="0.35">
      <c r="A29" s="128" t="s">
        <v>491</v>
      </c>
      <c r="B29" s="449" t="s">
        <v>492</v>
      </c>
      <c r="C29" s="452" t="s">
        <v>493</v>
      </c>
      <c r="D29" s="481" t="s">
        <v>345</v>
      </c>
      <c r="E29" s="490">
        <v>16150.7</v>
      </c>
      <c r="F29" s="490">
        <v>1798.932</v>
      </c>
      <c r="G29" s="490">
        <v>-1094.4570000000001</v>
      </c>
      <c r="H29" s="490">
        <v>16855.175000000003</v>
      </c>
      <c r="I29" s="490">
        <v>11713.656000000001</v>
      </c>
      <c r="J29" s="490">
        <v>11308.504000000001</v>
      </c>
      <c r="K29" s="490">
        <v>5710.0190000000002</v>
      </c>
      <c r="L29" s="490">
        <v>-13860.939</v>
      </c>
      <c r="M29" s="490">
        <v>31726.415000000005</v>
      </c>
      <c r="N29" s="477">
        <v>28568.831000000006</v>
      </c>
      <c r="O29" s="465"/>
      <c r="P29" s="86">
        <f t="shared" si="2"/>
        <v>0</v>
      </c>
      <c r="Q29" s="87">
        <f t="shared" si="3"/>
        <v>-3.637978807091713E-12</v>
      </c>
    </row>
    <row r="30" spans="1:17" ht="15" customHeight="1" x14ac:dyDescent="0.35">
      <c r="A30" s="128" t="s">
        <v>494</v>
      </c>
      <c r="B30" s="449" t="s">
        <v>495</v>
      </c>
      <c r="C30" s="452" t="s">
        <v>496</v>
      </c>
      <c r="D30" s="481" t="s">
        <v>345</v>
      </c>
      <c r="E30" s="490">
        <v>-2779.2170000000001</v>
      </c>
      <c r="F30" s="490">
        <v>-15.412000000000001</v>
      </c>
      <c r="G30" s="490">
        <v>0</v>
      </c>
      <c r="H30" s="490">
        <v>-2794.6289999999999</v>
      </c>
      <c r="I30" s="490">
        <v>-172.964</v>
      </c>
      <c r="J30" s="490">
        <v>366.58300000000003</v>
      </c>
      <c r="K30" s="490">
        <v>25.994</v>
      </c>
      <c r="L30" s="490">
        <v>0</v>
      </c>
      <c r="M30" s="490">
        <v>-2575.0160000000001</v>
      </c>
      <c r="N30" s="477">
        <v>-2967.5929999999998</v>
      </c>
      <c r="O30" s="465"/>
      <c r="P30" s="86">
        <f t="shared" si="2"/>
        <v>0</v>
      </c>
      <c r="Q30" s="87">
        <f t="shared" si="3"/>
        <v>-4.5474735088646412E-13</v>
      </c>
    </row>
    <row r="31" spans="1:17" ht="15" customHeight="1" x14ac:dyDescent="0.35">
      <c r="A31" s="128"/>
      <c r="B31" s="453" t="s">
        <v>343</v>
      </c>
      <c r="C31" s="491" t="s">
        <v>497</v>
      </c>
      <c r="D31" s="473" t="s">
        <v>345</v>
      </c>
      <c r="E31" s="485"/>
      <c r="F31" s="486"/>
      <c r="G31" s="486"/>
      <c r="H31" s="486"/>
      <c r="I31" s="486"/>
      <c r="J31" s="486"/>
      <c r="K31" s="486"/>
      <c r="L31" s="486"/>
      <c r="M31" s="486"/>
      <c r="N31" s="487"/>
      <c r="O31" s="465"/>
      <c r="P31" s="82"/>
      <c r="Q31" s="83"/>
    </row>
    <row r="32" spans="1:17" ht="15" customHeight="1" x14ac:dyDescent="0.35">
      <c r="A32" s="128" t="s">
        <v>498</v>
      </c>
      <c r="B32" s="429" t="s">
        <v>499</v>
      </c>
      <c r="C32" s="430" t="s">
        <v>500</v>
      </c>
      <c r="D32" s="473" t="s">
        <v>345</v>
      </c>
      <c r="E32" s="477">
        <f>E33+E34</f>
        <v>45.939</v>
      </c>
      <c r="F32" s="477">
        <f t="shared" ref="F32:N32" si="4">F33+F34</f>
        <v>-17.966999999999999</v>
      </c>
      <c r="G32" s="477">
        <f t="shared" si="4"/>
        <v>0</v>
      </c>
      <c r="H32" s="477">
        <f t="shared" si="4"/>
        <v>27.972000000000001</v>
      </c>
      <c r="I32" s="477">
        <f t="shared" si="4"/>
        <v>-241.589</v>
      </c>
      <c r="J32" s="477">
        <f t="shared" si="4"/>
        <v>345.71100000000001</v>
      </c>
      <c r="K32" s="477">
        <f t="shared" si="4"/>
        <v>22.292000000000002</v>
      </c>
      <c r="L32" s="477">
        <f t="shared" si="4"/>
        <v>0</v>
      </c>
      <c r="M32" s="477">
        <f t="shared" si="4"/>
        <v>154.38600000000002</v>
      </c>
      <c r="N32" s="477">
        <f t="shared" si="4"/>
        <v>-213.61699999999999</v>
      </c>
      <c r="O32" s="465"/>
      <c r="P32" s="82">
        <f t="shared" ref="P32:P40" si="5">IF(OR(H32="NA",E32="NA",F32="NA",G32="NA"),"NA",SUM(H32)-SUM(E32:G32))</f>
        <v>0</v>
      </c>
      <c r="Q32" s="83">
        <f t="shared" ref="Q32:Q40" si="6">IF(OR(M32="NA",H32="NA",I32="NA",J32="NA",K32="NA",L32="NA"),"NA",SUM(M32)-SUM(H32:L32))</f>
        <v>0</v>
      </c>
    </row>
    <row r="33" spans="1:17" ht="15" customHeight="1" x14ac:dyDescent="0.35">
      <c r="A33" s="128" t="s">
        <v>501</v>
      </c>
      <c r="B33" s="432" t="s">
        <v>502</v>
      </c>
      <c r="C33" s="433" t="s">
        <v>396</v>
      </c>
      <c r="D33" s="473" t="s">
        <v>345</v>
      </c>
      <c r="E33" s="478">
        <v>-4.2709999999999999</v>
      </c>
      <c r="F33" s="478">
        <v>-17.966999999999999</v>
      </c>
      <c r="G33" s="478">
        <v>0</v>
      </c>
      <c r="H33" s="479">
        <f>E33+F33+G33</f>
        <v>-22.238</v>
      </c>
      <c r="I33" s="478">
        <v>-241.589</v>
      </c>
      <c r="J33" s="478">
        <v>345.71100000000001</v>
      </c>
      <c r="K33" s="479">
        <v>22.292000000000002</v>
      </c>
      <c r="L33" s="478">
        <v>0</v>
      </c>
      <c r="M33" s="478">
        <f>H33+I33+J33+K33+L33</f>
        <v>104.17600000000002</v>
      </c>
      <c r="N33" s="477">
        <f>H33+I33</f>
        <v>-263.827</v>
      </c>
      <c r="O33" s="465"/>
      <c r="P33" s="82">
        <f t="shared" si="5"/>
        <v>0</v>
      </c>
      <c r="Q33" s="83">
        <f t="shared" si="6"/>
        <v>0</v>
      </c>
    </row>
    <row r="34" spans="1:17" ht="15" customHeight="1" x14ac:dyDescent="0.35">
      <c r="A34" s="128" t="s">
        <v>503</v>
      </c>
      <c r="B34" s="432" t="s">
        <v>504</v>
      </c>
      <c r="C34" s="433" t="s">
        <v>398</v>
      </c>
      <c r="D34" s="473" t="s">
        <v>345</v>
      </c>
      <c r="E34" s="478">
        <v>50.21</v>
      </c>
      <c r="F34" s="478">
        <v>0</v>
      </c>
      <c r="G34" s="480">
        <v>0</v>
      </c>
      <c r="H34" s="479">
        <v>50.21</v>
      </c>
      <c r="I34" s="478">
        <v>0</v>
      </c>
      <c r="J34" s="478">
        <v>0</v>
      </c>
      <c r="K34" s="479">
        <v>0</v>
      </c>
      <c r="L34" s="480">
        <v>0</v>
      </c>
      <c r="M34" s="478">
        <v>50.21</v>
      </c>
      <c r="N34" s="477">
        <v>50.21</v>
      </c>
      <c r="O34" s="465"/>
      <c r="P34" s="82">
        <f t="shared" si="5"/>
        <v>0</v>
      </c>
      <c r="Q34" s="83">
        <f t="shared" si="6"/>
        <v>0</v>
      </c>
    </row>
    <row r="35" spans="1:17" ht="15" customHeight="1" x14ac:dyDescent="0.35">
      <c r="A35" s="128" t="s">
        <v>505</v>
      </c>
      <c r="B35" s="429" t="s">
        <v>506</v>
      </c>
      <c r="C35" s="430" t="s">
        <v>400</v>
      </c>
      <c r="D35" s="473" t="s">
        <v>345</v>
      </c>
      <c r="E35" s="477">
        <v>579.81600000000003</v>
      </c>
      <c r="F35" s="477">
        <v>-15.407999999999999</v>
      </c>
      <c r="G35" s="477">
        <v>0</v>
      </c>
      <c r="H35" s="477">
        <v>564.40800000000002</v>
      </c>
      <c r="I35" s="477">
        <v>0</v>
      </c>
      <c r="J35" s="477">
        <v>55.607999999999997</v>
      </c>
      <c r="K35" s="477">
        <v>27.611000000000001</v>
      </c>
      <c r="L35" s="477">
        <v>0</v>
      </c>
      <c r="M35" s="477">
        <v>647.62699999999995</v>
      </c>
      <c r="N35" s="477">
        <v>564.40800000000002</v>
      </c>
      <c r="O35" s="465"/>
      <c r="P35" s="82">
        <f t="shared" si="5"/>
        <v>0</v>
      </c>
      <c r="Q35" s="83">
        <f t="shared" si="6"/>
        <v>0</v>
      </c>
    </row>
    <row r="36" spans="1:17" ht="15" customHeight="1" x14ac:dyDescent="0.35">
      <c r="A36" s="128" t="s">
        <v>507</v>
      </c>
      <c r="B36" s="432" t="s">
        <v>508</v>
      </c>
      <c r="C36" s="433" t="s">
        <v>402</v>
      </c>
      <c r="D36" s="473" t="s">
        <v>345</v>
      </c>
      <c r="E36" s="478">
        <v>486.80700000000002</v>
      </c>
      <c r="F36" s="478">
        <v>-15.407999999999999</v>
      </c>
      <c r="G36" s="478">
        <v>0</v>
      </c>
      <c r="H36" s="479">
        <v>471.399</v>
      </c>
      <c r="I36" s="478">
        <v>0</v>
      </c>
      <c r="J36" s="478">
        <v>83.837000000000003</v>
      </c>
      <c r="K36" s="479">
        <v>27.611000000000001</v>
      </c>
      <c r="L36" s="478">
        <v>0</v>
      </c>
      <c r="M36" s="478">
        <v>582.84699999999998</v>
      </c>
      <c r="N36" s="477">
        <v>471.399</v>
      </c>
      <c r="O36" s="465"/>
      <c r="P36" s="82">
        <f t="shared" si="5"/>
        <v>0</v>
      </c>
      <c r="Q36" s="83">
        <f t="shared" si="6"/>
        <v>0</v>
      </c>
    </row>
    <row r="37" spans="1:17" ht="15" customHeight="1" x14ac:dyDescent="0.35">
      <c r="A37" s="128" t="s">
        <v>509</v>
      </c>
      <c r="B37" s="436" t="s">
        <v>510</v>
      </c>
      <c r="C37" s="437" t="s">
        <v>404</v>
      </c>
      <c r="D37" s="481" t="s">
        <v>345</v>
      </c>
      <c r="E37" s="482">
        <v>93.009</v>
      </c>
      <c r="F37" s="482">
        <v>0</v>
      </c>
      <c r="G37" s="492">
        <v>0</v>
      </c>
      <c r="H37" s="479">
        <v>93.009</v>
      </c>
      <c r="I37" s="482">
        <v>0</v>
      </c>
      <c r="J37" s="482">
        <v>-28.228999999999999</v>
      </c>
      <c r="K37" s="489">
        <v>0</v>
      </c>
      <c r="L37" s="492">
        <v>0</v>
      </c>
      <c r="M37" s="478">
        <v>64.78</v>
      </c>
      <c r="N37" s="477">
        <v>93.009</v>
      </c>
      <c r="O37" s="465"/>
      <c r="P37" s="86">
        <f t="shared" si="5"/>
        <v>0</v>
      </c>
      <c r="Q37" s="87">
        <f t="shared" si="6"/>
        <v>0</v>
      </c>
    </row>
    <row r="38" spans="1:17" ht="15" customHeight="1" x14ac:dyDescent="0.35">
      <c r="A38" s="128" t="s">
        <v>511</v>
      </c>
      <c r="B38" s="449" t="s">
        <v>512</v>
      </c>
      <c r="C38" s="452" t="s">
        <v>513</v>
      </c>
      <c r="D38" s="481" t="s">
        <v>345</v>
      </c>
      <c r="E38" s="490">
        <f>E35-E32</f>
        <v>533.87700000000007</v>
      </c>
      <c r="F38" s="490">
        <f t="shared" ref="F38:N38" si="7">F35-F32</f>
        <v>2.5589999999999993</v>
      </c>
      <c r="G38" s="490">
        <f t="shared" si="7"/>
        <v>0</v>
      </c>
      <c r="H38" s="490">
        <f t="shared" si="7"/>
        <v>536.43600000000004</v>
      </c>
      <c r="I38" s="490">
        <f t="shared" si="7"/>
        <v>241.589</v>
      </c>
      <c r="J38" s="490">
        <f t="shared" si="7"/>
        <v>-290.10300000000001</v>
      </c>
      <c r="K38" s="490">
        <f t="shared" si="7"/>
        <v>5.3189999999999991</v>
      </c>
      <c r="L38" s="490">
        <f t="shared" si="7"/>
        <v>0</v>
      </c>
      <c r="M38" s="490">
        <f t="shared" si="7"/>
        <v>493.24099999999993</v>
      </c>
      <c r="N38" s="490">
        <f t="shared" si="7"/>
        <v>778.02499999999998</v>
      </c>
      <c r="O38" s="465"/>
      <c r="P38" s="86">
        <f t="shared" si="5"/>
        <v>0</v>
      </c>
      <c r="Q38" s="87">
        <f t="shared" si="6"/>
        <v>-1.7053025658242404E-13</v>
      </c>
    </row>
    <row r="39" spans="1:17" ht="15" customHeight="1" x14ac:dyDescent="0.35">
      <c r="A39" s="128" t="s">
        <v>514</v>
      </c>
      <c r="B39" s="449" t="s">
        <v>412</v>
      </c>
      <c r="C39" s="452" t="s">
        <v>515</v>
      </c>
      <c r="D39" s="481" t="s">
        <v>345</v>
      </c>
      <c r="E39" s="493">
        <v>-2245.3270000000002</v>
      </c>
      <c r="F39" s="482">
        <v>-12.864000000000001</v>
      </c>
      <c r="G39" s="482">
        <v>0</v>
      </c>
      <c r="H39" s="482">
        <f>E39+F39+G39</f>
        <v>-2258.1910000000003</v>
      </c>
      <c r="I39" s="482">
        <v>68.626000000000005</v>
      </c>
      <c r="J39" s="482">
        <v>76.495999999999995</v>
      </c>
      <c r="K39" s="482">
        <v>31.315000000000001</v>
      </c>
      <c r="L39" s="482">
        <v>0</v>
      </c>
      <c r="M39" s="482">
        <f>H39+I39+J39+K39+L39</f>
        <v>-2081.7539999999999</v>
      </c>
      <c r="N39" s="477">
        <f>H39+I39</f>
        <v>-2189.5650000000001</v>
      </c>
      <c r="O39" s="465"/>
      <c r="P39" s="86">
        <f t="shared" si="5"/>
        <v>0</v>
      </c>
      <c r="Q39" s="87">
        <f t="shared" si="6"/>
        <v>0</v>
      </c>
    </row>
    <row r="40" spans="1:17" ht="15" customHeight="1" x14ac:dyDescent="0.35">
      <c r="A40" s="128" t="s">
        <v>516</v>
      </c>
      <c r="B40" s="459" t="s">
        <v>517</v>
      </c>
      <c r="C40" s="460" t="s">
        <v>518</v>
      </c>
      <c r="D40" s="494" t="s">
        <v>345</v>
      </c>
      <c r="E40" s="495">
        <f>E32+E39-E35-E30</f>
        <v>1.2999999999465217E-2</v>
      </c>
      <c r="F40" s="495">
        <f t="shared" ref="F40:N40" si="8">F32+F39-F35-F30</f>
        <v>-1.0999999999999233E-2</v>
      </c>
      <c r="G40" s="495">
        <f t="shared" si="8"/>
        <v>0</v>
      </c>
      <c r="H40" s="495">
        <f t="shared" si="8"/>
        <v>1.9999999999527063E-3</v>
      </c>
      <c r="I40" s="495">
        <f t="shared" si="8"/>
        <v>1.0000000000047748E-3</v>
      </c>
      <c r="J40" s="495">
        <f t="shared" si="8"/>
        <v>1.5999999999962711E-2</v>
      </c>
      <c r="K40" s="495">
        <f t="shared" si="8"/>
        <v>1.9999999999988916E-3</v>
      </c>
      <c r="L40" s="495">
        <f t="shared" si="8"/>
        <v>0</v>
      </c>
      <c r="M40" s="495">
        <f t="shared" si="8"/>
        <v>2.1000000000185537E-2</v>
      </c>
      <c r="N40" s="495">
        <f t="shared" si="8"/>
        <v>2.9999999997016857E-3</v>
      </c>
      <c r="O40" s="465"/>
      <c r="P40" s="93">
        <f t="shared" si="5"/>
        <v>4.8672177399566863E-13</v>
      </c>
      <c r="Q40" s="94">
        <f t="shared" si="6"/>
        <v>2.6645352591003757E-13</v>
      </c>
    </row>
    <row r="41" spans="1:17" ht="15" customHeight="1" x14ac:dyDescent="0.35">
      <c r="A41" s="128"/>
      <c r="B41" s="463" t="s">
        <v>343</v>
      </c>
      <c r="C41" s="464" t="s">
        <v>407</v>
      </c>
      <c r="D41" s="473" t="s">
        <v>345</v>
      </c>
      <c r="E41" s="474"/>
      <c r="F41" s="475"/>
      <c r="G41" s="475"/>
      <c r="H41" s="475"/>
      <c r="I41" s="475"/>
      <c r="J41" s="475"/>
      <c r="K41" s="475"/>
      <c r="L41" s="475"/>
      <c r="M41" s="475"/>
      <c r="N41" s="476"/>
      <c r="O41" s="465"/>
      <c r="P41" s="82"/>
      <c r="Q41" s="83"/>
    </row>
    <row r="42" spans="1:17" ht="15" customHeight="1" x14ac:dyDescent="0.35">
      <c r="A42" s="128" t="s">
        <v>519</v>
      </c>
      <c r="B42" s="432" t="s">
        <v>520</v>
      </c>
      <c r="C42" s="433" t="s">
        <v>521</v>
      </c>
      <c r="D42" s="473" t="s">
        <v>345</v>
      </c>
      <c r="E42" s="477">
        <v>-2150.373</v>
      </c>
      <c r="F42" s="477">
        <v>0.52800000000000002</v>
      </c>
      <c r="G42" s="477">
        <v>0</v>
      </c>
      <c r="H42" s="477">
        <v>-2149.8450000000003</v>
      </c>
      <c r="I42" s="477">
        <v>-172.964</v>
      </c>
      <c r="J42" s="477">
        <v>495.09300000000002</v>
      </c>
      <c r="K42" s="477">
        <v>52.35</v>
      </c>
      <c r="L42" s="477">
        <v>-4.1790000000000003</v>
      </c>
      <c r="M42" s="477">
        <v>-1779.5450000000003</v>
      </c>
      <c r="N42" s="477">
        <v>-2322.8090000000002</v>
      </c>
      <c r="O42" s="465"/>
      <c r="P42" s="82">
        <f>IF(OR(H42="NA",E42="NA",F42="NA",G42="NA"),"NA",SUM(H42)-SUM(E42:G42))</f>
        <v>0</v>
      </c>
      <c r="Q42" s="83">
        <f>IF(OR(M42="NA",H42="NA",I42="NA",J42="NA",K42="NA",L42="NA"),"NA",SUM(M42)-SUM(H42:L42))</f>
        <v>0</v>
      </c>
    </row>
    <row r="43" spans="1:17" ht="15" customHeight="1" x14ac:dyDescent="0.35">
      <c r="A43" s="128" t="s">
        <v>522</v>
      </c>
      <c r="B43" s="418" t="s">
        <v>416</v>
      </c>
      <c r="C43" s="458" t="s">
        <v>417</v>
      </c>
      <c r="D43" s="496" t="s">
        <v>345</v>
      </c>
      <c r="E43" s="497">
        <v>0</v>
      </c>
      <c r="F43" s="497">
        <v>0</v>
      </c>
      <c r="G43" s="498">
        <v>0</v>
      </c>
      <c r="H43" s="497">
        <v>0</v>
      </c>
      <c r="I43" s="498">
        <v>0</v>
      </c>
      <c r="J43" s="497">
        <v>0</v>
      </c>
      <c r="K43" s="498">
        <v>0</v>
      </c>
      <c r="L43" s="497">
        <v>0</v>
      </c>
      <c r="M43" s="497">
        <v>0</v>
      </c>
      <c r="N43" s="497">
        <v>0</v>
      </c>
      <c r="O43" s="465"/>
      <c r="P43" s="91">
        <f>IF(OR(H43="NA",E43="NA",F43="NA",G43="NA"),"NA",SUM(H43)-SUM(E43:G43))</f>
        <v>0</v>
      </c>
      <c r="Q43" s="92">
        <f>IF(OR(M43="NA",H43="NA",I43="NA",J43="NA",K43="NA",L43="NA"),"NA",SUM(M43)-SUM(H43:L43))</f>
        <v>0</v>
      </c>
    </row>
    <row r="44" spans="1:17" s="601" customFormat="1" ht="15" customHeight="1" x14ac:dyDescent="0.35">
      <c r="B44" s="554"/>
      <c r="C44" s="402"/>
      <c r="D44" s="402"/>
      <c r="E44" s="555"/>
      <c r="F44" s="555"/>
      <c r="G44" s="555"/>
      <c r="H44" s="555"/>
      <c r="I44" s="555"/>
      <c r="J44" s="555"/>
      <c r="K44" s="555"/>
      <c r="L44" s="555"/>
      <c r="M44" s="555"/>
      <c r="N44" s="555"/>
      <c r="O44" s="555"/>
      <c r="P44" s="604"/>
      <c r="Q44" s="604"/>
    </row>
    <row r="45" spans="1:17" s="132" customFormat="1" ht="15" hidden="1" customHeight="1" x14ac:dyDescent="0.25">
      <c r="B45" s="100" t="s">
        <v>523</v>
      </c>
      <c r="C45" s="133"/>
      <c r="D45" s="133"/>
      <c r="E45" s="134"/>
      <c r="F45" s="134"/>
      <c r="G45" s="134"/>
      <c r="H45" s="134"/>
      <c r="I45" s="134"/>
      <c r="J45" s="134"/>
      <c r="K45" s="134"/>
      <c r="L45" s="134"/>
      <c r="M45" s="134"/>
      <c r="N45" s="135"/>
      <c r="O45" s="602"/>
      <c r="P45" s="137"/>
      <c r="Q45" s="137"/>
    </row>
    <row r="46" spans="1:17" ht="10.95" hidden="1" customHeight="1" x14ac:dyDescent="0.25">
      <c r="B46" s="106" t="s">
        <v>419</v>
      </c>
      <c r="C46" s="107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603"/>
      <c r="P46" s="139"/>
      <c r="Q46" s="139"/>
    </row>
    <row r="47" spans="1:17" ht="10.95" hidden="1" customHeight="1" x14ac:dyDescent="0.25">
      <c r="B47" s="110"/>
      <c r="C47" s="111" t="s">
        <v>524</v>
      </c>
      <c r="E47" s="112">
        <f t="shared" ref="E47:N47" si="9">IF(OR(E22="NA",E9="NA",E14="NA"),"NA",-SUM(E22)+SUM(E9)-SUM(E14))</f>
        <v>0</v>
      </c>
      <c r="F47" s="112">
        <f t="shared" si="9"/>
        <v>0</v>
      </c>
      <c r="G47" s="112">
        <f t="shared" si="9"/>
        <v>0</v>
      </c>
      <c r="H47" s="112">
        <f t="shared" si="9"/>
        <v>0</v>
      </c>
      <c r="I47" s="112">
        <f t="shared" si="9"/>
        <v>0</v>
      </c>
      <c r="J47" s="112">
        <f t="shared" si="9"/>
        <v>0</v>
      </c>
      <c r="K47" s="112">
        <f t="shared" si="9"/>
        <v>0</v>
      </c>
      <c r="L47" s="112">
        <f t="shared" si="9"/>
        <v>0</v>
      </c>
      <c r="M47" s="112">
        <f t="shared" si="9"/>
        <v>-3.637978807091713E-12</v>
      </c>
      <c r="N47" s="112">
        <f t="shared" si="9"/>
        <v>-3.637978807091713E-12</v>
      </c>
      <c r="O47" s="603"/>
      <c r="P47" s="139"/>
      <c r="Q47" s="139"/>
    </row>
    <row r="48" spans="1:17" ht="10.95" hidden="1" customHeight="1" x14ac:dyDescent="0.25">
      <c r="B48" s="110"/>
      <c r="C48" s="111" t="s">
        <v>525</v>
      </c>
      <c r="E48" s="112">
        <f t="shared" ref="E48:N48" si="10">IF(OR(E30="NA",E9="NA",E14="NA",E24="NA"),"NA",-SUM(E30)+SUM(E9)-SUM(E14)-SUM(E24))</f>
        <v>1.0000000002037268E-3</v>
      </c>
      <c r="F48" s="112">
        <f t="shared" si="10"/>
        <v>5.6843418860808015E-14</v>
      </c>
      <c r="G48" s="112">
        <f t="shared" si="10"/>
        <v>0</v>
      </c>
      <c r="H48" s="112">
        <f t="shared" si="10"/>
        <v>9.9999999929423211E-4</v>
      </c>
      <c r="I48" s="112">
        <f t="shared" si="10"/>
        <v>-1.7408297026122455E-13</v>
      </c>
      <c r="J48" s="112">
        <f t="shared" si="10"/>
        <v>-6.8212102632969618E-13</v>
      </c>
      <c r="K48" s="112">
        <f t="shared" si="10"/>
        <v>3.4106051316484809E-13</v>
      </c>
      <c r="L48" s="112">
        <f t="shared" si="10"/>
        <v>0</v>
      </c>
      <c r="M48" s="112">
        <f t="shared" si="10"/>
        <v>9.9999999747524271E-4</v>
      </c>
      <c r="N48" s="112">
        <f t="shared" si="10"/>
        <v>9.9999999929423211E-4</v>
      </c>
      <c r="O48" s="603"/>
      <c r="P48" s="139"/>
      <c r="Q48" s="139"/>
    </row>
    <row r="49" spans="2:17" ht="10.95" hidden="1" customHeight="1" x14ac:dyDescent="0.25">
      <c r="B49" s="110"/>
      <c r="C49" s="111" t="s">
        <v>526</v>
      </c>
      <c r="E49" s="112">
        <f t="shared" ref="E49:N49" si="11">IF(OR(E30="NA",E9="NA",E29="NA"),"NA",-SUM(E30)+SUM(E9)-SUM(E29))</f>
        <v>0</v>
      </c>
      <c r="F49" s="112">
        <f t="shared" si="11"/>
        <v>0</v>
      </c>
      <c r="G49" s="112">
        <f t="shared" si="11"/>
        <v>0</v>
      </c>
      <c r="H49" s="112">
        <f t="shared" si="11"/>
        <v>-3.637978807091713E-12</v>
      </c>
      <c r="I49" s="112">
        <f t="shared" si="11"/>
        <v>-1.8189894035458565E-12</v>
      </c>
      <c r="J49" s="112">
        <f t="shared" si="11"/>
        <v>-1.8189894035458565E-12</v>
      </c>
      <c r="K49" s="112">
        <f t="shared" si="11"/>
        <v>0</v>
      </c>
      <c r="L49" s="112">
        <f t="shared" si="11"/>
        <v>0</v>
      </c>
      <c r="M49" s="112">
        <f t="shared" si="11"/>
        <v>-7.2759576141834259E-12</v>
      </c>
      <c r="N49" s="112">
        <f t="shared" si="11"/>
        <v>-7.2759576141834259E-12</v>
      </c>
      <c r="O49" s="603"/>
      <c r="P49" s="139"/>
      <c r="Q49" s="139"/>
    </row>
    <row r="50" spans="2:17" ht="10.95" hidden="1" customHeight="1" x14ac:dyDescent="0.25">
      <c r="B50" s="110"/>
      <c r="C50" s="111" t="s">
        <v>527</v>
      </c>
      <c r="E50" s="112">
        <f t="shared" ref="E50:N50" si="12">IF(OR(E38="NA",E35="NA",E32="NA"),"NA",-SUM(E38)+SUM(E35)-SUM(E32))</f>
        <v>-3.5527136788005009E-14</v>
      </c>
      <c r="F50" s="112">
        <f t="shared" si="12"/>
        <v>0</v>
      </c>
      <c r="G50" s="112">
        <f t="shared" si="12"/>
        <v>0</v>
      </c>
      <c r="H50" s="112">
        <f t="shared" si="12"/>
        <v>-2.1316282072803006E-14</v>
      </c>
      <c r="I50" s="112">
        <f t="shared" si="12"/>
        <v>0</v>
      </c>
      <c r="J50" s="112">
        <f t="shared" si="12"/>
        <v>0</v>
      </c>
      <c r="K50" s="112">
        <f t="shared" si="12"/>
        <v>0</v>
      </c>
      <c r="L50" s="112">
        <f t="shared" si="12"/>
        <v>0</v>
      </c>
      <c r="M50" s="112">
        <f t="shared" si="12"/>
        <v>0</v>
      </c>
      <c r="N50" s="112">
        <f t="shared" si="12"/>
        <v>2.8421709430404007E-14</v>
      </c>
      <c r="O50" s="603"/>
      <c r="P50" s="139"/>
      <c r="Q50" s="139"/>
    </row>
    <row r="51" spans="2:17" ht="10.95" hidden="1" customHeight="1" x14ac:dyDescent="0.25">
      <c r="B51" s="110"/>
      <c r="C51" s="111" t="s">
        <v>528</v>
      </c>
      <c r="E51" s="112">
        <f t="shared" ref="E51:N51" si="13">IF(OR(E39="NA",E30="NA",E38="NA",E40="NA"),"NA",-SUM(E39)+SUM(E30)+SUM(E38)+SUM(E40))</f>
        <v>-3.4106051316484809E-13</v>
      </c>
      <c r="F51" s="112">
        <f t="shared" si="13"/>
        <v>0</v>
      </c>
      <c r="G51" s="112">
        <f t="shared" si="13"/>
        <v>0</v>
      </c>
      <c r="H51" s="112">
        <f t="shared" si="13"/>
        <v>3.4106051316484809E-13</v>
      </c>
      <c r="I51" s="112">
        <f t="shared" si="13"/>
        <v>0</v>
      </c>
      <c r="J51" s="112">
        <f t="shared" si="13"/>
        <v>0</v>
      </c>
      <c r="K51" s="112">
        <f t="shared" si="13"/>
        <v>-3.5527136788005009E-15</v>
      </c>
      <c r="L51" s="112">
        <f t="shared" si="13"/>
        <v>0</v>
      </c>
      <c r="M51" s="112">
        <f t="shared" si="13"/>
        <v>-5.6843418860808015E-14</v>
      </c>
      <c r="N51" s="112">
        <f t="shared" si="13"/>
        <v>-1.1368683772161603E-13</v>
      </c>
      <c r="O51" s="603"/>
      <c r="P51" s="139"/>
      <c r="Q51" s="139"/>
    </row>
    <row r="52" spans="2:17" ht="10.95" hidden="1" customHeight="1" x14ac:dyDescent="0.25">
      <c r="B52" s="110"/>
      <c r="C52" s="107" t="s">
        <v>529</v>
      </c>
      <c r="E52" s="112">
        <f t="shared" ref="E52:N52" si="14">IF(OR(E14="NA",E9="NA",E40="NA",E38="NA",E39="NA",E24="NA"),"NA",-SUM(E14)+SUM(E9)+SUM(E40)+SUM(E38)-SUM(E39)-SUM(E24))</f>
        <v>9.9999999929423211E-4</v>
      </c>
      <c r="F52" s="112">
        <f t="shared" si="14"/>
        <v>0</v>
      </c>
      <c r="G52" s="112">
        <f t="shared" si="14"/>
        <v>0</v>
      </c>
      <c r="H52" s="112">
        <f t="shared" si="14"/>
        <v>1.0000000006584742E-3</v>
      </c>
      <c r="I52" s="112">
        <f t="shared" si="14"/>
        <v>-1.1723955140041653E-13</v>
      </c>
      <c r="J52" s="112">
        <f t="shared" si="14"/>
        <v>-2.2737367544323206E-13</v>
      </c>
      <c r="K52" s="112">
        <f t="shared" si="14"/>
        <v>-1.1368683772161603E-13</v>
      </c>
      <c r="L52" s="112">
        <f t="shared" si="14"/>
        <v>0</v>
      </c>
      <c r="M52" s="112">
        <f t="shared" si="14"/>
        <v>9.9999999747524271E-4</v>
      </c>
      <c r="N52" s="112">
        <f t="shared" si="14"/>
        <v>9.9999999838473741E-4</v>
      </c>
      <c r="O52" s="603"/>
      <c r="P52" s="139"/>
      <c r="Q52" s="139"/>
    </row>
    <row r="53" spans="2:17" ht="10.95" hidden="1" customHeight="1" x14ac:dyDescent="0.25">
      <c r="B53" s="114"/>
      <c r="C53" s="115" t="s">
        <v>530</v>
      </c>
      <c r="D53" s="140"/>
      <c r="E53" s="116">
        <f t="shared" ref="E53:N53" si="15">IF(OR(E29="NA",E9="NA",E40="NA",E38="NA",E39="NA"),"NA",-SUM(E29)+SUM(E9)+SUM(E40)+SUM(E38)-SUM(E39))</f>
        <v>-9.0949470177292824E-13</v>
      </c>
      <c r="F53" s="116">
        <f t="shared" si="15"/>
        <v>-3.3750779948604759E-14</v>
      </c>
      <c r="G53" s="116">
        <f t="shared" si="15"/>
        <v>0</v>
      </c>
      <c r="H53" s="116">
        <f t="shared" si="15"/>
        <v>-2.2737367544323206E-12</v>
      </c>
      <c r="I53" s="116">
        <f t="shared" si="15"/>
        <v>-1.7621459846850485E-12</v>
      </c>
      <c r="J53" s="116">
        <f t="shared" si="15"/>
        <v>-1.3216094885137863E-12</v>
      </c>
      <c r="K53" s="116">
        <f t="shared" si="15"/>
        <v>-3.1619151741324458E-13</v>
      </c>
      <c r="L53" s="116">
        <f t="shared" si="15"/>
        <v>0</v>
      </c>
      <c r="M53" s="116">
        <f t="shared" si="15"/>
        <v>-6.8212102632969618E-12</v>
      </c>
      <c r="N53" s="116">
        <f t="shared" si="15"/>
        <v>-8.1854523159563541E-12</v>
      </c>
      <c r="O53" s="603"/>
      <c r="P53" s="139"/>
      <c r="Q53" s="139"/>
    </row>
    <row r="54" spans="2:17" ht="10.95" hidden="1" customHeight="1" x14ac:dyDescent="0.25">
      <c r="B54" s="106" t="s">
        <v>427</v>
      </c>
      <c r="C54" s="107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603"/>
      <c r="P54" s="139"/>
      <c r="Q54" s="139"/>
    </row>
    <row r="55" spans="2:17" ht="10.95" hidden="1" customHeight="1" x14ac:dyDescent="0.25">
      <c r="B55" s="110"/>
      <c r="C55" s="107" t="s">
        <v>531</v>
      </c>
      <c r="E55" s="112">
        <f t="shared" ref="E55:N55" si="16">IF(OR(E9="NA",E10="NA",E11="NA",E12="NA",E13="NA"),"NA",-SUM(E9)+SUM(E10)+SUM(E11)+SUM(E12)+SUM(E13))</f>
        <v>9.0949470177292824E-13</v>
      </c>
      <c r="F55" s="112">
        <f t="shared" si="16"/>
        <v>1.00000000009004E-3</v>
      </c>
      <c r="G55" s="112">
        <f t="shared" si="16"/>
        <v>0</v>
      </c>
      <c r="H55" s="112">
        <f t="shared" si="16"/>
        <v>1.0000000011132215E-3</v>
      </c>
      <c r="I55" s="112">
        <f t="shared" si="16"/>
        <v>9.0949470177292824E-13</v>
      </c>
      <c r="J55" s="112">
        <f t="shared" si="16"/>
        <v>-9.9999999952160579E-4</v>
      </c>
      <c r="K55" s="112">
        <f t="shared" si="16"/>
        <v>-2.2737367544323206E-13</v>
      </c>
      <c r="L55" s="112">
        <f t="shared" si="16"/>
        <v>8.7041485130612273E-14</v>
      </c>
      <c r="M55" s="112">
        <f t="shared" si="16"/>
        <v>4.5474735088646412E-12</v>
      </c>
      <c r="N55" s="112">
        <f t="shared" si="16"/>
        <v>1.0000000047512003E-3</v>
      </c>
      <c r="O55" s="603"/>
      <c r="P55" s="139"/>
      <c r="Q55" s="139"/>
    </row>
    <row r="56" spans="2:17" ht="10.95" hidden="1" customHeight="1" x14ac:dyDescent="0.25">
      <c r="B56" s="110"/>
      <c r="C56" s="107" t="s">
        <v>532</v>
      </c>
      <c r="E56" s="112">
        <f t="shared" ref="E56:N56" si="17">IF(OR(E15="NA",E16="NA",E17="NA",E18="NA",E19="NA",E20="NA",E21="NA"),"NA",-SUM(E14)+SUM(E15)+SUM(E16)+SUM(E17)+SUM(E18)+SUM(E19)+SUM(E20)+SUM(E21))</f>
        <v>-6.5369931689929217E-13</v>
      </c>
      <c r="F56" s="112">
        <f t="shared" si="17"/>
        <v>2.8421709430404007E-14</v>
      </c>
      <c r="G56" s="112">
        <f t="shared" si="17"/>
        <v>0</v>
      </c>
      <c r="H56" s="112">
        <f t="shared" si="17"/>
        <v>5.6843418860808015E-13</v>
      </c>
      <c r="I56" s="112">
        <f t="shared" si="17"/>
        <v>3.4106051316484809E-13</v>
      </c>
      <c r="J56" s="112">
        <f t="shared" si="17"/>
        <v>6.2527760746888816E-13</v>
      </c>
      <c r="K56" s="112">
        <f t="shared" si="17"/>
        <v>-9.9999999935107553E-4</v>
      </c>
      <c r="L56" s="112">
        <f t="shared" si="17"/>
        <v>0</v>
      </c>
      <c r="M56" s="112">
        <f t="shared" si="17"/>
        <v>-9.9999999747524271E-4</v>
      </c>
      <c r="N56" s="112">
        <f t="shared" si="17"/>
        <v>0</v>
      </c>
      <c r="O56" s="603"/>
      <c r="P56" s="139"/>
      <c r="Q56" s="139"/>
    </row>
    <row r="57" spans="2:17" ht="10.95" hidden="1" customHeight="1" x14ac:dyDescent="0.25">
      <c r="B57" s="110"/>
      <c r="C57" s="107" t="s">
        <v>533</v>
      </c>
      <c r="E57" s="112">
        <f t="shared" ref="E57:N57" si="18">IF(OR(E25="NA",E26="NA",E27="NA",E28="NA"),"NA",-SUM(E24)+SUM(E25)+SUM(E26)+SUM(E27)+SUM(E28))</f>
        <v>1.0000000003265175E-3</v>
      </c>
      <c r="F57" s="112">
        <f t="shared" si="18"/>
        <v>2.0691781621451355E-14</v>
      </c>
      <c r="G57" s="112">
        <f t="shared" si="18"/>
        <v>0</v>
      </c>
      <c r="H57" s="112">
        <f t="shared" si="18"/>
        <v>1.0000000001482157E-3</v>
      </c>
      <c r="I57" s="112">
        <f t="shared" si="18"/>
        <v>3.3306690738754696E-16</v>
      </c>
      <c r="J57" s="112">
        <f t="shared" si="18"/>
        <v>-4.3520742565306136E-14</v>
      </c>
      <c r="K57" s="112">
        <f t="shared" si="18"/>
        <v>9.9999999996214228E-4</v>
      </c>
      <c r="L57" s="112">
        <f t="shared" si="18"/>
        <v>0</v>
      </c>
      <c r="M57" s="112">
        <f t="shared" si="18"/>
        <v>1.9999999996116458E-3</v>
      </c>
      <c r="N57" s="112">
        <f t="shared" si="18"/>
        <v>1.0000000004283249E-3</v>
      </c>
      <c r="O57" s="603"/>
      <c r="P57" s="139"/>
      <c r="Q57" s="139"/>
    </row>
    <row r="58" spans="2:17" ht="10.95" hidden="1" customHeight="1" x14ac:dyDescent="0.25">
      <c r="B58" s="110"/>
      <c r="C58" s="107" t="s">
        <v>534</v>
      </c>
      <c r="E58" s="112">
        <f t="shared" ref="E58:N58" si="19">IF(OR(E32="NA",E33="NA",E34="NA"),"NA",-SUM(E32)+SUM(E33)+SUM(E34))</f>
        <v>0</v>
      </c>
      <c r="F58" s="112">
        <f t="shared" si="19"/>
        <v>0</v>
      </c>
      <c r="G58" s="112">
        <f t="shared" si="19"/>
        <v>0</v>
      </c>
      <c r="H58" s="112">
        <f t="shared" si="19"/>
        <v>0</v>
      </c>
      <c r="I58" s="112">
        <f t="shared" si="19"/>
        <v>0</v>
      </c>
      <c r="J58" s="112">
        <f t="shared" si="19"/>
        <v>0</v>
      </c>
      <c r="K58" s="112">
        <f t="shared" si="19"/>
        <v>0</v>
      </c>
      <c r="L58" s="112">
        <f t="shared" si="19"/>
        <v>0</v>
      </c>
      <c r="M58" s="112">
        <f t="shared" si="19"/>
        <v>-7.1054273576010019E-15</v>
      </c>
      <c r="N58" s="112">
        <f t="shared" si="19"/>
        <v>-7.1054273576010019E-15</v>
      </c>
      <c r="O58" s="603"/>
      <c r="P58" s="139"/>
      <c r="Q58" s="139"/>
    </row>
    <row r="59" spans="2:17" ht="10.95" hidden="1" customHeight="1" x14ac:dyDescent="0.25">
      <c r="B59" s="114"/>
      <c r="C59" s="115" t="s">
        <v>535</v>
      </c>
      <c r="D59" s="140"/>
      <c r="E59" s="112">
        <f t="shared" ref="E59:N59" si="20">IF(OR(E35="NA",E36="NA",E37="NA"),"NA",-SUM(E35)+SUM(E36)+SUM(E37))</f>
        <v>-1.4210854715202004E-14</v>
      </c>
      <c r="F59" s="112">
        <f t="shared" si="20"/>
        <v>0</v>
      </c>
      <c r="G59" s="112">
        <f t="shared" si="20"/>
        <v>0</v>
      </c>
      <c r="H59" s="112">
        <f t="shared" si="20"/>
        <v>-1.4210854715202004E-14</v>
      </c>
      <c r="I59" s="112">
        <f t="shared" si="20"/>
        <v>0</v>
      </c>
      <c r="J59" s="112">
        <f t="shared" si="20"/>
        <v>7.1054273576010019E-15</v>
      </c>
      <c r="K59" s="112">
        <f t="shared" si="20"/>
        <v>0</v>
      </c>
      <c r="L59" s="112">
        <f t="shared" si="20"/>
        <v>0</v>
      </c>
      <c r="M59" s="112">
        <f t="shared" si="20"/>
        <v>2.8421709430404007E-14</v>
      </c>
      <c r="N59" s="112">
        <f t="shared" si="20"/>
        <v>-1.4210854715202004E-14</v>
      </c>
      <c r="O59" s="603"/>
      <c r="P59" s="139"/>
      <c r="Q59" s="139"/>
    </row>
    <row r="60" spans="2:17" ht="10.95" hidden="1" customHeight="1" x14ac:dyDescent="0.25">
      <c r="B60" s="106" t="s">
        <v>536</v>
      </c>
      <c r="C60" s="107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603"/>
      <c r="P60" s="139"/>
      <c r="Q60" s="139"/>
    </row>
    <row r="61" spans="2:17" ht="10.95" hidden="1" customHeight="1" x14ac:dyDescent="0.25">
      <c r="B61" s="110"/>
      <c r="C61" s="107" t="s">
        <v>537</v>
      </c>
      <c r="E61" s="112">
        <f>IF(OR(E9="NA",Table1!E8="NA"),"NA",-SUM(E9)+SUM(Table1!E8))</f>
        <v>-408.08400000000074</v>
      </c>
      <c r="F61" s="112">
        <f>IF(OR(F9="NA",Table1!F8="NA"),"NA",-SUM(F9)+SUM(Table1!F8))</f>
        <v>141.77500000000009</v>
      </c>
      <c r="G61" s="112">
        <f>IF(OR(G9="NA",Table1!G8="NA"),"NA",-SUM(G9)+SUM(Table1!G8))</f>
        <v>37.012000000000171</v>
      </c>
      <c r="H61" s="112">
        <f>IF(OR(H9="NA",Table1!H8="NA"),"NA",-SUM(H9)+SUM(Table1!H8))</f>
        <v>-229.29800000000068</v>
      </c>
      <c r="I61" s="112">
        <f>IF(OR(I9="NA",Table1!I8="NA"),"NA",-SUM(I9)+SUM(Table1!I8))</f>
        <v>638.44000000000051</v>
      </c>
      <c r="J61" s="112">
        <f>IF(OR(J9="NA",Table1!J8="NA"),"NA",-SUM(J9)+SUM(Table1!J8))</f>
        <v>1221.4879999999994</v>
      </c>
      <c r="K61" s="112">
        <f>IF(OR(K9="NA",Table1!K8="NA"),"NA",-SUM(K9)+SUM(Table1!K8))</f>
        <v>980.37199999999939</v>
      </c>
      <c r="L61" s="112">
        <f>IF(OR(L9="NA",Table1!L8="NA"),"NA",-SUM(L9)+SUM(Table1!L8))</f>
        <v>-586.84400000000096</v>
      </c>
      <c r="M61" s="112">
        <f>IF(OR(M9="NA",Table1!M8="NA"),"NA",-SUM(M9)+SUM(Table1!M8))</f>
        <v>2024.1579999999994</v>
      </c>
      <c r="N61" s="112">
        <f>IF(OR(N9="NA",Table1!N8="NA"),"NA",-SUM(N9)+SUM(Table1!N8))</f>
        <v>409.14199999999983</v>
      </c>
      <c r="O61" s="603"/>
      <c r="P61" s="139"/>
      <c r="Q61" s="139"/>
    </row>
    <row r="62" spans="2:17" ht="10.95" hidden="1" customHeight="1" x14ac:dyDescent="0.25">
      <c r="B62" s="110"/>
      <c r="C62" s="107" t="s">
        <v>538</v>
      </c>
      <c r="E62" s="112">
        <f>IF(OR(E10="NA",Table1!E9="NA"),"NA",-SUM(E10)+SUM(Table1!E9))</f>
        <v>-533.41000000000076</v>
      </c>
      <c r="F62" s="112">
        <f>IF(OR(F10="NA",Table1!F9="NA"),"NA",-SUM(F10)+SUM(Table1!F9))</f>
        <v>0</v>
      </c>
      <c r="G62" s="112">
        <f>IF(OR(G10="NA",Table1!G9="NA"),"NA",-SUM(G10)+SUM(Table1!G9))</f>
        <v>0</v>
      </c>
      <c r="H62" s="112">
        <f>IF(OR(H10="NA",Table1!H9="NA"),"NA",-SUM(H10)+SUM(Table1!H9))</f>
        <v>-533.41100000000097</v>
      </c>
      <c r="I62" s="112">
        <f>IF(OR(I10="NA",Table1!I9="NA"),"NA",-SUM(I10)+SUM(Table1!I9))</f>
        <v>1.4E-2</v>
      </c>
      <c r="J62" s="112">
        <f>IF(OR(J10="NA",Table1!J9="NA"),"NA",-SUM(J10)+SUM(Table1!J9))</f>
        <v>120.04699999999957</v>
      </c>
      <c r="K62" s="112">
        <f>IF(OR(K10="NA",Table1!K9="NA"),"NA",-SUM(K10)+SUM(Table1!K9))</f>
        <v>-6.5080000000000382</v>
      </c>
      <c r="L62" s="112">
        <f>IF(OR(L10="NA",Table1!L9="NA"),"NA",-SUM(L10)+SUM(Table1!L9))</f>
        <v>0</v>
      </c>
      <c r="M62" s="112">
        <f>IF(OR(M10="NA",Table1!M9="NA"),"NA",-SUM(M10)+SUM(Table1!M9))</f>
        <v>-419.85800000000199</v>
      </c>
      <c r="N62" s="112">
        <f>IF(OR(N10="NA",Table1!N9="NA"),"NA",-SUM(N10)+SUM(Table1!N9))</f>
        <v>-533.39700000000084</v>
      </c>
      <c r="O62" s="603"/>
      <c r="P62" s="139"/>
      <c r="Q62" s="139"/>
    </row>
    <row r="63" spans="2:17" ht="10.95" hidden="1" customHeight="1" x14ac:dyDescent="0.25">
      <c r="B63" s="110"/>
      <c r="C63" s="107" t="s">
        <v>539</v>
      </c>
      <c r="E63" s="112">
        <f>IF(OR(E11="NA",Table1!E42="NA"),"NA",-SUM(E11)+SUM(Table1!E42))</f>
        <v>1.9540000000000002</v>
      </c>
      <c r="F63" s="112">
        <f>IF(OR(F11="NA",Table1!F42="NA"),"NA",-SUM(F11)+SUM(Table1!F42))</f>
        <v>0</v>
      </c>
      <c r="G63" s="112">
        <f>IF(OR(G11="NA",Table1!G42="NA"),"NA",-SUM(G11)+SUM(Table1!G42))</f>
        <v>0</v>
      </c>
      <c r="H63" s="112">
        <f>IF(OR(H11="NA",Table1!H42="NA"),"NA",-SUM(H11)+SUM(Table1!H42))</f>
        <v>1.9540000000000002</v>
      </c>
      <c r="I63" s="112">
        <f>IF(OR(I11="NA",Table1!I42="NA"),"NA",-SUM(I11)+SUM(Table1!I42))</f>
        <v>555.42799999999988</v>
      </c>
      <c r="J63" s="112">
        <f>IF(OR(J11="NA",Table1!J42="NA"),"NA",-SUM(J11)+SUM(Table1!J42))</f>
        <v>0</v>
      </c>
      <c r="K63" s="112">
        <f>IF(OR(K11="NA",Table1!K42="NA"),"NA",-SUM(K11)+SUM(Table1!K42))</f>
        <v>0</v>
      </c>
      <c r="L63" s="112">
        <f>IF(OR(L11="NA",Table1!L42="NA"),"NA",-SUM(L11)+SUM(Table1!L42))</f>
        <v>0</v>
      </c>
      <c r="M63" s="112">
        <f>IF(OR(M11="NA",Table1!M42="NA"),"NA",-SUM(M11)+SUM(Table1!M42))</f>
        <v>557.38199999999961</v>
      </c>
      <c r="N63" s="112">
        <f>IF(OR(N11="NA",Table1!N42="NA"),"NA",-SUM(N11)+SUM(Table1!N42))</f>
        <v>557.38199999999961</v>
      </c>
      <c r="O63" s="603"/>
      <c r="P63" s="139"/>
      <c r="Q63" s="139"/>
    </row>
    <row r="64" spans="2:17" ht="10.95" hidden="1" customHeight="1" x14ac:dyDescent="0.25">
      <c r="B64" s="110"/>
      <c r="C64" s="107" t="s">
        <v>540</v>
      </c>
      <c r="E64" s="112">
        <f>IF(OR(E12="NA",Table1!E52="NA"),"NA",-SUM(E12)+SUM(Table1!E52))</f>
        <v>-100.77800000000001</v>
      </c>
      <c r="F64" s="112">
        <f>IF(OR(F12="NA",Table1!F52="NA"),"NA",-SUM(F12)+SUM(Table1!F52))</f>
        <v>36.670999999999822</v>
      </c>
      <c r="G64" s="112">
        <f>IF(OR(G12="NA",Table1!G52="NA"),"NA",-SUM(G12)+SUM(Table1!G52))</f>
        <v>37.012000000000171</v>
      </c>
      <c r="H64" s="112">
        <f>IF(OR(H12="NA",Table1!H52="NA"),"NA",-SUM(H12)+SUM(Table1!H52))</f>
        <v>-27.095000000000056</v>
      </c>
      <c r="I64" s="112">
        <f>IF(OR(I12="NA",Table1!I52="NA"),"NA",-SUM(I12)+SUM(Table1!I52))</f>
        <v>-16.625</v>
      </c>
      <c r="J64" s="112">
        <f>IF(OR(J12="NA",Table1!J52="NA"),"NA",-SUM(J12)+SUM(Table1!J52))</f>
        <v>66.114999999999782</v>
      </c>
      <c r="K64" s="112">
        <f>IF(OR(K12="NA",Table1!K52="NA"),"NA",-SUM(K12)+SUM(Table1!K52))</f>
        <v>563.32399999999961</v>
      </c>
      <c r="L64" s="112">
        <f>IF(OR(L12="NA",Table1!L52="NA"),"NA",-SUM(L12)+SUM(Table1!L52))</f>
        <v>-585.70900000000074</v>
      </c>
      <c r="M64" s="112">
        <f>IF(OR(M12="NA",Table1!M52="NA"),"NA",-SUM(M12)+SUM(Table1!M52))</f>
        <v>9.9999999983847367E-3</v>
      </c>
      <c r="N64" s="112">
        <f>IF(OR(N12="NA",Table1!N52="NA"),"NA",-SUM(N12)+SUM(Table1!N52))</f>
        <v>-43.720000000000255</v>
      </c>
      <c r="O64" s="603"/>
      <c r="P64" s="139"/>
      <c r="Q64" s="139"/>
    </row>
    <row r="65" spans="2:17" ht="10.95" hidden="1" customHeight="1" x14ac:dyDescent="0.25">
      <c r="B65" s="110"/>
      <c r="C65" s="107" t="s">
        <v>541</v>
      </c>
      <c r="E65" s="112">
        <f>IF(OR(E13="NA",Table1!E62="NA"),"NA",-SUM(E13)+SUM(Table1!E62))</f>
        <v>224.14999999999964</v>
      </c>
      <c r="F65" s="112">
        <f>IF(OR(F13="NA",Table1!F62="NA"),"NA",-SUM(F13)+SUM(Table1!F62))</f>
        <v>105.10300000000007</v>
      </c>
      <c r="G65" s="112">
        <f>IF(OR(G13="NA",Table1!G62="NA"),"NA",-SUM(G13)+SUM(Table1!G62))</f>
        <v>0</v>
      </c>
      <c r="H65" s="112">
        <f>IF(OR(H13="NA",Table1!H62="NA"),"NA",-SUM(H13)+SUM(Table1!H62))</f>
        <v>329.2529999999997</v>
      </c>
      <c r="I65" s="112">
        <f>IF(OR(I13="NA",Table1!I62="NA"),"NA",-SUM(I13)+SUM(Table1!I62))</f>
        <v>99.62299999999999</v>
      </c>
      <c r="J65" s="112">
        <f>IF(OR(J13="NA",Table1!J62="NA"),"NA",-SUM(J13)+SUM(Table1!J62))</f>
        <v>1035.3270000000002</v>
      </c>
      <c r="K65" s="112">
        <f>IF(OR(K13="NA",Table1!K62="NA"),"NA",-SUM(K13)+SUM(Table1!K62))</f>
        <v>423.55600000000004</v>
      </c>
      <c r="L65" s="112">
        <f>IF(OR(L13="NA",Table1!L62="NA"),"NA",-SUM(L13)+SUM(Table1!L62))</f>
        <v>-1.1349999999999998</v>
      </c>
      <c r="M65" s="112">
        <f>IF(OR(M13="NA",Table1!M62="NA"),"NA",-SUM(M13)+SUM(Table1!M62))</f>
        <v>1886.6239999999998</v>
      </c>
      <c r="N65" s="112">
        <f>IF(OR(N13="NA",Table1!N62="NA"),"NA",-SUM(N13)+SUM(Table1!N62))</f>
        <v>428.8760000000002</v>
      </c>
      <c r="O65" s="603"/>
      <c r="P65" s="139"/>
      <c r="Q65" s="139"/>
    </row>
    <row r="66" spans="2:17" ht="10.95" hidden="1" customHeight="1" x14ac:dyDescent="0.25">
      <c r="B66" s="110"/>
      <c r="C66" s="107" t="s">
        <v>542</v>
      </c>
      <c r="E66" s="112">
        <f>IF(OR(E14="NA",Table2!E8="NA"),"NA",-SUM(E14)+SUM(Table2!E8))</f>
        <v>751.13799999999901</v>
      </c>
      <c r="F66" s="112">
        <f>IF(OR(F14="NA",Table2!F8="NA"),"NA",-SUM(F14)+SUM(Table2!F8))</f>
        <v>358.48999999999978</v>
      </c>
      <c r="G66" s="112">
        <f>IF(OR(G14="NA",Table2!G8="NA"),"NA",-SUM(G14)+SUM(Table2!G8))</f>
        <v>37.012000000000171</v>
      </c>
      <c r="H66" s="112">
        <f>IF(OR(H14="NA",Table2!H8="NA"),"NA",-SUM(H14)+SUM(Table2!H8))</f>
        <v>1146.6399999999994</v>
      </c>
      <c r="I66" s="112">
        <f>IF(OR(I14="NA",Table2!I8="NA"),"NA",-SUM(I14)+SUM(Table2!I8))</f>
        <v>13.1200000000008</v>
      </c>
      <c r="J66" s="112">
        <f>IF(OR(J14="NA",Table2!J8="NA"),"NA",-SUM(J14)+SUM(Table2!J8))</f>
        <v>2031.2599999999984</v>
      </c>
      <c r="K66" s="112">
        <f>IF(OR(K14="NA",Table2!K8="NA"),"NA",-SUM(K14)+SUM(Table2!K8))</f>
        <v>1386.7789999999995</v>
      </c>
      <c r="L66" s="112">
        <f>IF(OR(L14="NA",Table2!L8="NA"),"NA",-SUM(L14)+SUM(Table2!L8))</f>
        <v>-586.84400000000096</v>
      </c>
      <c r="M66" s="112">
        <f>IF(OR(M14="NA",Table2!M8="NA"),"NA",-SUM(M14)+SUM(Table2!M8))</f>
        <v>3990.9550000000017</v>
      </c>
      <c r="N66" s="112">
        <f>IF(OR(N14="NA",Table2!N8="NA"),"NA",-SUM(N14)+SUM(Table2!N8))</f>
        <v>1159.760000000002</v>
      </c>
      <c r="O66" s="603"/>
      <c r="P66" s="139"/>
      <c r="Q66" s="139"/>
    </row>
    <row r="67" spans="2:17" ht="10.95" hidden="1" customHeight="1" x14ac:dyDescent="0.25">
      <c r="B67" s="110"/>
      <c r="C67" s="107" t="s">
        <v>543</v>
      </c>
      <c r="E67" s="112">
        <f>IF(OR(E15="NA",Table2!E9="NA"),"NA",-SUM(E15)+SUM(Table2!E9))</f>
        <v>-16.998000000000047</v>
      </c>
      <c r="F67" s="112">
        <f>IF(OR(F15="NA",Table2!F9="NA"),"NA",-SUM(F15)+SUM(Table2!F9))</f>
        <v>-12.83400000000006</v>
      </c>
      <c r="G67" s="112">
        <f>IF(OR(G15="NA",Table2!G9="NA"),"NA",-SUM(G15)+SUM(Table2!G9))</f>
        <v>0</v>
      </c>
      <c r="H67" s="112">
        <f>IF(OR(H15="NA",Table2!H9="NA"),"NA",-SUM(H15)+SUM(Table2!H9))</f>
        <v>-29.832000000000335</v>
      </c>
      <c r="I67" s="112">
        <f>IF(OR(I15="NA",Table2!I9="NA"),"NA",-SUM(I15)+SUM(Table2!I9))</f>
        <v>0.19899999999999807</v>
      </c>
      <c r="J67" s="112">
        <f>IF(OR(J15="NA",Table2!J9="NA"),"NA",-SUM(J15)+SUM(Table2!J9))</f>
        <v>3.9269999999996799</v>
      </c>
      <c r="K67" s="112">
        <f>IF(OR(K15="NA",Table2!K9="NA"),"NA",-SUM(K15)+SUM(Table2!K9))</f>
        <v>0.38000000000010914</v>
      </c>
      <c r="L67" s="112">
        <f>IF(OR(L15="NA",Table2!L9="NA"),"NA",-SUM(L15)+SUM(Table2!L9))</f>
        <v>0</v>
      </c>
      <c r="M67" s="112">
        <f>IF(OR(M15="NA",Table2!M9="NA"),"NA",-SUM(M15)+SUM(Table2!M9))</f>
        <v>-25.326000000000022</v>
      </c>
      <c r="N67" s="112">
        <f>IF(OR(N15="NA",Table2!N9="NA"),"NA",-SUM(N15)+SUM(Table2!N9))</f>
        <v>-29.633000000000266</v>
      </c>
      <c r="O67" s="603"/>
      <c r="P67" s="139"/>
      <c r="Q67" s="139"/>
    </row>
    <row r="68" spans="2:17" ht="10.95" hidden="1" customHeight="1" x14ac:dyDescent="0.25">
      <c r="B68" s="110"/>
      <c r="C68" s="107" t="s">
        <v>544</v>
      </c>
      <c r="E68" s="112">
        <f>IF(OR(E16="NA",Table2!E14="NA"),"NA",-SUM(E16)+SUM(Table2!E14))</f>
        <v>-690.43900000000008</v>
      </c>
      <c r="F68" s="112">
        <f>IF(OR(F16="NA",Table2!F14="NA"),"NA",-SUM(F16)+SUM(Table2!F14))</f>
        <v>187.94799999999998</v>
      </c>
      <c r="G68" s="112">
        <f>IF(OR(G16="NA",Table2!G14="NA"),"NA",-SUM(G16)+SUM(Table2!G14))</f>
        <v>0</v>
      </c>
      <c r="H68" s="112">
        <f>IF(OR(H16="NA",Table2!H14="NA"),"NA",-SUM(H16)+SUM(Table2!H14))</f>
        <v>-502.49100000000021</v>
      </c>
      <c r="I68" s="112">
        <f>IF(OR(I16="NA",Table2!I14="NA"),"NA",-SUM(I16)+SUM(Table2!I14))</f>
        <v>3.3239999999999981</v>
      </c>
      <c r="J68" s="112">
        <f>IF(OR(J16="NA",Table2!J14="NA"),"NA",-SUM(J16)+SUM(Table2!J14))</f>
        <v>487.14999999999986</v>
      </c>
      <c r="K68" s="112">
        <f>IF(OR(K16="NA",Table2!K14="NA"),"NA",-SUM(K16)+SUM(Table2!K14))</f>
        <v>359.50199999999995</v>
      </c>
      <c r="L68" s="112">
        <f>IF(OR(L16="NA",Table2!L14="NA"),"NA",-SUM(L16)+SUM(Table2!L14))</f>
        <v>0</v>
      </c>
      <c r="M68" s="112">
        <f>IF(OR(M16="NA",Table2!M14="NA"),"NA",-SUM(M16)+SUM(Table2!M14))</f>
        <v>347.48500000000058</v>
      </c>
      <c r="N68" s="112">
        <f>IF(OR(N16="NA",Table2!N14="NA"),"NA",-SUM(N16)+SUM(Table2!N14))</f>
        <v>-499.16700000000014</v>
      </c>
      <c r="O68" s="603"/>
      <c r="P68" s="139"/>
      <c r="Q68" s="139"/>
    </row>
    <row r="69" spans="2:17" ht="10.95" hidden="1" customHeight="1" x14ac:dyDescent="0.25">
      <c r="B69" s="110"/>
      <c r="C69" s="107" t="s">
        <v>545</v>
      </c>
      <c r="E69" s="112">
        <f>IF(OR(E17="NA",Table2!E16="NA"),"NA",-SUM(E17)+SUM(Table2!E16))</f>
        <v>25.852999999999952</v>
      </c>
      <c r="F69" s="112">
        <f>IF(OR(F17="NA",Table2!F16="NA"),"NA",-SUM(F17)+SUM(Table2!F16))</f>
        <v>-0.80299999999999905</v>
      </c>
      <c r="G69" s="112">
        <f>IF(OR(G17="NA",Table2!G16="NA"),"NA",-SUM(G17)+SUM(Table2!G16))</f>
        <v>0</v>
      </c>
      <c r="H69" s="112">
        <f>IF(OR(H17="NA",Table2!H16="NA"),"NA",-SUM(H17)+SUM(Table2!H16))</f>
        <v>25.049999999999955</v>
      </c>
      <c r="I69" s="112">
        <f>IF(OR(I17="NA",Table2!I16="NA"),"NA",-SUM(I17)+SUM(Table2!I16))</f>
        <v>0</v>
      </c>
      <c r="J69" s="112">
        <f>IF(OR(J17="NA",Table2!J16="NA"),"NA",-SUM(J17)+SUM(Table2!J16))</f>
        <v>4.1030000000000086</v>
      </c>
      <c r="K69" s="112">
        <f>IF(OR(K17="NA",Table2!K16="NA"),"NA",-SUM(K17)+SUM(Table2!K16))</f>
        <v>-0.24699999999999989</v>
      </c>
      <c r="L69" s="112">
        <f>IF(OR(L17="NA",Table2!L16="NA"),"NA",-SUM(L17)+SUM(Table2!L16))</f>
        <v>-1.1349999999999998</v>
      </c>
      <c r="M69" s="112">
        <f>IF(OR(M17="NA",Table2!M16="NA"),"NA",-SUM(M17)+SUM(Table2!M16))</f>
        <v>27.770999999999958</v>
      </c>
      <c r="N69" s="112">
        <f>IF(OR(N17="NA",Table2!N16="NA"),"NA",-SUM(N17)+SUM(Table2!N16))</f>
        <v>25.049999999999955</v>
      </c>
      <c r="O69" s="603"/>
      <c r="P69" s="139"/>
      <c r="Q69" s="139"/>
    </row>
    <row r="70" spans="2:17" ht="10.95" hidden="1" customHeight="1" x14ac:dyDescent="0.25">
      <c r="B70" s="110"/>
      <c r="C70" s="107" t="s">
        <v>546</v>
      </c>
      <c r="E70" s="112">
        <f>IF(OR(E18="NA",Table2!E20="NA"),"NA",-SUM(E18)+SUM(Table2!E20))</f>
        <v>507.36300000000006</v>
      </c>
      <c r="F70" s="112">
        <f>IF(OR(F18="NA",Table2!F20="NA"),"NA",-SUM(F18)+SUM(Table2!F20))</f>
        <v>55.264000000000003</v>
      </c>
      <c r="G70" s="112">
        <f>IF(OR(G18="NA",Table2!G20="NA"),"NA",-SUM(G18)+SUM(Table2!G20))</f>
        <v>0</v>
      </c>
      <c r="H70" s="112">
        <f>IF(OR(H18="NA",Table2!H20="NA"),"NA",-SUM(H18)+SUM(Table2!H20))</f>
        <v>562.62699999999995</v>
      </c>
      <c r="I70" s="112">
        <f>IF(OR(I18="NA",Table2!I20="NA"),"NA",-SUM(I18)+SUM(Table2!I20))</f>
        <v>2.1000000000000019E-2</v>
      </c>
      <c r="J70" s="112">
        <f>IF(OR(J18="NA",Table2!J20="NA"),"NA",-SUM(J18)+SUM(Table2!J20))</f>
        <v>954.46899999999994</v>
      </c>
      <c r="K70" s="112">
        <f>IF(OR(K18="NA",Table2!K20="NA"),"NA",-SUM(K18)+SUM(Table2!K20))</f>
        <v>661.33</v>
      </c>
      <c r="L70" s="112">
        <f>IF(OR(L18="NA",Table2!L20="NA"),"NA",-SUM(L18)+SUM(Table2!L20))</f>
        <v>0</v>
      </c>
      <c r="M70" s="112">
        <f>IF(OR(M18="NA",Table2!M20="NA"),"NA",-SUM(M18)+SUM(Table2!M20))</f>
        <v>2178.4470000000001</v>
      </c>
      <c r="N70" s="112">
        <f>IF(OR(N18="NA",Table2!N20="NA"),"NA",-SUM(N18)+SUM(Table2!N20))</f>
        <v>562.64799999999991</v>
      </c>
      <c r="O70" s="603"/>
      <c r="P70" s="139"/>
      <c r="Q70" s="139"/>
    </row>
    <row r="71" spans="2:17" ht="10.95" hidden="1" customHeight="1" x14ac:dyDescent="0.25">
      <c r="B71" s="110"/>
      <c r="C71" s="107" t="s">
        <v>547</v>
      </c>
      <c r="E71" s="112">
        <f>IF(OR(E19="NA",Table2!E24="NA"),"NA",-SUM(E19)+SUM(Table2!E24))</f>
        <v>227.89600000000064</v>
      </c>
      <c r="F71" s="112">
        <f>IF(OR(F19="NA",Table2!F24="NA"),"NA",-SUM(F19)+SUM(Table2!F24))</f>
        <v>-7.3130000000000024</v>
      </c>
      <c r="G71" s="112">
        <f>IF(OR(G19="NA",Table2!G24="NA"),"NA",-SUM(G19)+SUM(Table2!G24))</f>
        <v>37.012000000000171</v>
      </c>
      <c r="H71" s="112">
        <f>IF(OR(H19="NA",Table2!H24="NA"),"NA",-SUM(H19)+SUM(Table2!H24))</f>
        <v>257.59500000000116</v>
      </c>
      <c r="I71" s="112">
        <f>IF(OR(I19="NA",Table2!I24="NA"),"NA",-SUM(I19)+SUM(Table2!I24))</f>
        <v>-1.5740000000000691</v>
      </c>
      <c r="J71" s="112">
        <f>IF(OR(J19="NA",Table2!J24="NA"),"NA",-SUM(J19)+SUM(Table2!J24))</f>
        <v>304.95499999999993</v>
      </c>
      <c r="K71" s="112">
        <f>IF(OR(K19="NA",Table2!K24="NA"),"NA",-SUM(K19)+SUM(Table2!K24))</f>
        <v>122.952</v>
      </c>
      <c r="L71" s="112">
        <f>IF(OR(L19="NA",Table2!L24="NA"),"NA",-SUM(L19)+SUM(Table2!L24))</f>
        <v>-585.70900000000074</v>
      </c>
      <c r="M71" s="112">
        <f>IF(OR(M19="NA",Table2!M24="NA"),"NA",-SUM(M19)+SUM(Table2!M24))</f>
        <v>98.218999999999681</v>
      </c>
      <c r="N71" s="112">
        <f>IF(OR(N19="NA",Table2!N24="NA"),"NA",-SUM(N19)+SUM(Table2!N24))</f>
        <v>256.02100000000064</v>
      </c>
      <c r="O71" s="603"/>
      <c r="P71" s="139"/>
      <c r="Q71" s="139"/>
    </row>
    <row r="72" spans="2:17" ht="10.95" hidden="1" customHeight="1" x14ac:dyDescent="0.25">
      <c r="B72" s="110"/>
      <c r="C72" s="107" t="s">
        <v>548</v>
      </c>
      <c r="E72" s="112">
        <f>IF(OR(E20="NA",Table2!E34="NA"),"NA",-SUM(E20)+SUM(Table2!E34))</f>
        <v>-142.73900000000003</v>
      </c>
      <c r="F72" s="112">
        <f>IF(OR(F20="NA",Table2!F34="NA"),"NA",-SUM(F20)+SUM(Table2!F34))</f>
        <v>8.999999999999897E-3</v>
      </c>
      <c r="G72" s="112">
        <f>IF(OR(G20="NA",Table2!G34="NA"),"NA",-SUM(G20)+SUM(Table2!G34))</f>
        <v>0</v>
      </c>
      <c r="H72" s="112">
        <f>IF(OR(H20="NA",Table2!H34="NA"),"NA",-SUM(H20)+SUM(Table2!H34))</f>
        <v>-142.73000000000002</v>
      </c>
      <c r="I72" s="112">
        <f>IF(OR(I20="NA",Table2!I34="NA"),"NA",-SUM(I20)+SUM(Table2!I34))</f>
        <v>435.05600000000049</v>
      </c>
      <c r="J72" s="112">
        <f>IF(OR(J20="NA",Table2!J34="NA"),"NA",-SUM(J20)+SUM(Table2!J34))</f>
        <v>-47.692000000000235</v>
      </c>
      <c r="K72" s="112">
        <f>IF(OR(K20="NA",Table2!K34="NA"),"NA",-SUM(K20)+SUM(Table2!K34))</f>
        <v>-25.951999999999998</v>
      </c>
      <c r="L72" s="112">
        <f>IF(OR(L20="NA",Table2!L34="NA"),"NA",-SUM(L20)+SUM(Table2!L34))</f>
        <v>0</v>
      </c>
      <c r="M72" s="112">
        <f>IF(OR(M20="NA",Table2!M34="NA"),"NA",-SUM(M20)+SUM(Table2!M34))</f>
        <v>218.68199999999888</v>
      </c>
      <c r="N72" s="112">
        <f>IF(OR(N20="NA",Table2!N34="NA"),"NA",-SUM(N20)+SUM(Table2!N34))</f>
        <v>292.32599999999911</v>
      </c>
      <c r="O72" s="603"/>
      <c r="P72" s="139"/>
      <c r="Q72" s="139"/>
    </row>
    <row r="73" spans="2:17" ht="10.95" hidden="1" customHeight="1" x14ac:dyDescent="0.25">
      <c r="B73" s="110"/>
      <c r="C73" s="107" t="s">
        <v>549</v>
      </c>
      <c r="E73" s="112">
        <f>IF(OR(E21="NA",Table2!E38="NA"),"NA",-SUM(E21)+SUM(Table2!E38))</f>
        <v>178.54299999999998</v>
      </c>
      <c r="F73" s="112">
        <f>IF(OR(F21="NA",Table2!F38="NA"),"NA",-SUM(F21)+SUM(Table2!F38))</f>
        <v>-14.176000000000016</v>
      </c>
      <c r="G73" s="112">
        <f>IF(OR(G21="NA",Table2!G38="NA"),"NA",-SUM(G21)+SUM(Table2!G38))</f>
        <v>0</v>
      </c>
      <c r="H73" s="112">
        <f>IF(OR(H21="NA",Table2!H38="NA"),"NA",-SUM(H21)+SUM(Table2!H38))</f>
        <v>164.36699999999996</v>
      </c>
      <c r="I73" s="112">
        <f>IF(OR(I21="NA",Table2!I38="NA"),"NA",-SUM(I21)+SUM(Table2!I38))</f>
        <v>-434.77400000000006</v>
      </c>
      <c r="J73" s="112">
        <f>IF(OR(J21="NA",Table2!J38="NA"),"NA",-SUM(J21)+SUM(Table2!J38))</f>
        <v>-16.628000000000014</v>
      </c>
      <c r="K73" s="112">
        <f>IF(OR(K21="NA",Table2!K38="NA"),"NA",-SUM(K21)+SUM(Table2!K38))</f>
        <v>8.7099999999999937</v>
      </c>
      <c r="L73" s="112">
        <f>IF(OR(L21="NA",Table2!L38="NA"),"NA",-SUM(L21)+SUM(Table2!L38))</f>
        <v>0</v>
      </c>
      <c r="M73" s="112">
        <f>IF(OR(M21="NA",Table2!M38="NA"),"NA",-SUM(M21)+SUM(Table2!M38))</f>
        <v>-278.32499999999982</v>
      </c>
      <c r="N73" s="112">
        <f>IF(OR(N21="NA",Table2!N38="NA"),"NA",-SUM(N21)+SUM(Table2!N38))</f>
        <v>-270.40700000000015</v>
      </c>
      <c r="O73" s="603"/>
      <c r="P73" s="139"/>
      <c r="Q73" s="139"/>
    </row>
    <row r="74" spans="2:17" ht="10.95" hidden="1" customHeight="1" x14ac:dyDescent="0.25">
      <c r="B74" s="110"/>
      <c r="C74" s="107" t="s">
        <v>550</v>
      </c>
      <c r="E74" s="112">
        <f>IF(OR(E24="NA",Table3!E9="NA"),"NA",-SUM(E24)+SUM(Table3!E9))</f>
        <v>-1593.5779999999997</v>
      </c>
      <c r="F74" s="112">
        <f>IF(OR(F24="NA",Table3!F9="NA"),"NA",-SUM(F24)+SUM(Table3!F9))</f>
        <v>-206.07300000000001</v>
      </c>
      <c r="G74" s="112">
        <f>IF(OR(G24="NA",Table3!G9="NA"),"NA",-SUM(G24)+SUM(Table3!G9))</f>
        <v>0</v>
      </c>
      <c r="H74" s="112">
        <f>IF(OR(H24="NA",Table3!H9="NA"),"NA",-SUM(H24)+SUM(Table3!H9))</f>
        <v>-1799.6510000000001</v>
      </c>
      <c r="I74" s="112">
        <f>IF(OR(I24="NA",Table3!I9="NA"),"NA",-SUM(I24)+SUM(Table3!I9))</f>
        <v>-12.981999999999999</v>
      </c>
      <c r="J74" s="112">
        <f>IF(OR(J24="NA",Table3!J9="NA"),"NA",-SUM(J24)+SUM(Table3!J9))</f>
        <v>-1248.173</v>
      </c>
      <c r="K74" s="112">
        <f>IF(OR(K24="NA",Table3!K9="NA"),"NA",-SUM(K24)+SUM(Table3!K9))</f>
        <v>-276.315</v>
      </c>
      <c r="L74" s="112">
        <f>IF(OR(L24="NA",Table3!L9="NA"),"NA",-SUM(L24)+SUM(Table3!L9))</f>
        <v>0</v>
      </c>
      <c r="M74" s="112">
        <f>IF(OR(M24="NA",Table3!M9="NA"),"NA",-SUM(M24)+SUM(Table3!M9))</f>
        <v>-3337.1210000000001</v>
      </c>
      <c r="N74" s="112">
        <f>IF(OR(N24="NA",Table3!N9="NA"),"NA",-SUM(N24)+SUM(Table3!N9))</f>
        <v>-1812.6329999999998</v>
      </c>
      <c r="O74" s="603"/>
      <c r="P74" s="139"/>
      <c r="Q74" s="139"/>
    </row>
    <row r="75" spans="2:17" ht="10.95" hidden="1" customHeight="1" x14ac:dyDescent="0.25">
      <c r="B75" s="110"/>
      <c r="C75" s="107" t="s">
        <v>551</v>
      </c>
      <c r="E75" s="112">
        <f>IF(OR(E25="NA",Table3!E10="NA"),"NA",-SUM(E25)+SUM(Table3!E10))</f>
        <v>-1222.5840000000001</v>
      </c>
      <c r="F75" s="112">
        <f>IF(OR(F25="NA",Table3!F10="NA"),"NA",-SUM(F25)+SUM(Table3!F10))</f>
        <v>-58.702000000000012</v>
      </c>
      <c r="G75" s="112">
        <f>IF(OR(G25="NA",Table3!G10="NA"),"NA",-SUM(G25)+SUM(Table3!G10))</f>
        <v>0</v>
      </c>
      <c r="H75" s="112">
        <f>IF(OR(H25="NA",Table3!H10="NA"),"NA",-SUM(H25)+SUM(Table3!H10))</f>
        <v>-1281.2860000000001</v>
      </c>
      <c r="I75" s="112">
        <f>IF(OR(I25="NA",Table3!I10="NA"),"NA",-SUM(I25)+SUM(Table3!I10))</f>
        <v>-9.2850000000000001</v>
      </c>
      <c r="J75" s="112">
        <f>IF(OR(J25="NA",Table3!J10="NA"),"NA",-SUM(J25)+SUM(Table3!J10))</f>
        <v>-804.47699999999998</v>
      </c>
      <c r="K75" s="112">
        <f>IF(OR(K25="NA",Table3!K10="NA"),"NA",-SUM(K25)+SUM(Table3!K10))</f>
        <v>-15.496999999999957</v>
      </c>
      <c r="L75" s="112">
        <f>IF(OR(L25="NA",Table3!L10="NA"),"NA",-SUM(L25)+SUM(Table3!L10))</f>
        <v>0</v>
      </c>
      <c r="M75" s="112">
        <f>IF(OR(M25="NA",Table3!M10="NA"),"NA",-SUM(M25)+SUM(Table3!M10))</f>
        <v>-2110.5450000000001</v>
      </c>
      <c r="N75" s="112">
        <f>IF(OR(N25="NA",Table3!N10="NA"),"NA",-SUM(N25)+SUM(Table3!N10))</f>
        <v>-1290.5710000000001</v>
      </c>
      <c r="O75" s="603"/>
      <c r="P75" s="139"/>
      <c r="Q75" s="139"/>
    </row>
    <row r="76" spans="2:17" ht="10.95" hidden="1" customHeight="1" x14ac:dyDescent="0.25">
      <c r="B76" s="110"/>
      <c r="C76" s="107" t="s">
        <v>552</v>
      </c>
      <c r="E76" s="112">
        <f>IF(OR(E26="NA",Table3!E15="NA"),"NA",-SUM(E26)+SUM(Table3!E15))</f>
        <v>-372.51500000000004</v>
      </c>
      <c r="F76" s="112">
        <f>IF(OR(F26="NA",Table3!F15="NA"),"NA",-SUM(F26)+SUM(Table3!F15))</f>
        <v>-147.292</v>
      </c>
      <c r="G76" s="112">
        <f>IF(OR(G26="NA",Table3!G15="NA"),"NA",-SUM(G26)+SUM(Table3!G15))</f>
        <v>0</v>
      </c>
      <c r="H76" s="112">
        <f>IF(OR(H26="NA",Table3!H15="NA"),"NA",-SUM(H26)+SUM(Table3!H15))</f>
        <v>-519.80700000000002</v>
      </c>
      <c r="I76" s="112">
        <f>IF(OR(I26="NA",Table3!I15="NA"),"NA",-SUM(I26)+SUM(Table3!I15))</f>
        <v>-3.1829999999999998</v>
      </c>
      <c r="J76" s="112">
        <f>IF(OR(J26="NA",Table3!J15="NA"),"NA",-SUM(J26)+SUM(Table3!J15))</f>
        <v>-448.29599999999999</v>
      </c>
      <c r="K76" s="112">
        <f>IF(OR(K26="NA",Table3!K15="NA"),"NA",-SUM(K26)+SUM(Table3!K15))</f>
        <v>-287.673</v>
      </c>
      <c r="L76" s="112">
        <f>IF(OR(L26="NA",Table3!L15="NA"),"NA",-SUM(L26)+SUM(Table3!L15))</f>
        <v>0</v>
      </c>
      <c r="M76" s="112">
        <f>IF(OR(M26="NA",Table3!M15="NA"),"NA",-SUM(M26)+SUM(Table3!M15))</f>
        <v>-1258.9590000000001</v>
      </c>
      <c r="N76" s="112">
        <f>IF(OR(N26="NA",Table3!N15="NA"),"NA",-SUM(N26)+SUM(Table3!N15))</f>
        <v>-522.99</v>
      </c>
      <c r="O76" s="603"/>
      <c r="P76" s="139"/>
      <c r="Q76" s="139"/>
    </row>
    <row r="77" spans="2:17" ht="10.95" hidden="1" customHeight="1" x14ac:dyDescent="0.25">
      <c r="B77" s="110"/>
      <c r="C77" s="107" t="s">
        <v>553</v>
      </c>
      <c r="E77" s="112">
        <f>IF(OR(E27="NA",Table3!E16="NA"),"NA",-SUM(E27)+SUM(Table3!E16))</f>
        <v>0</v>
      </c>
      <c r="F77" s="112">
        <f>IF(OR(F27="NA",Table3!F16="NA"),"NA",-SUM(F27)+SUM(Table3!F16))</f>
        <v>0</v>
      </c>
      <c r="G77" s="112">
        <f>IF(OR(G27="NA",Table3!G16="NA"),"NA",-SUM(G27)+SUM(Table3!G16))</f>
        <v>0</v>
      </c>
      <c r="H77" s="112">
        <f>IF(OR(H27="NA",Table3!H16="NA"),"NA",-SUM(H27)+SUM(Table3!H16))</f>
        <v>0</v>
      </c>
      <c r="I77" s="112">
        <f>IF(OR(I27="NA",Table3!I16="NA"),"NA",-SUM(I27)+SUM(Table3!I16))</f>
        <v>0</v>
      </c>
      <c r="J77" s="112">
        <f>IF(OR(J27="NA",Table3!J16="NA"),"NA",-SUM(J27)+SUM(Table3!J16))</f>
        <v>0</v>
      </c>
      <c r="K77" s="112">
        <f>IF(OR(K27="NA",Table3!K16="NA"),"NA",-SUM(K27)+SUM(Table3!K16))</f>
        <v>0</v>
      </c>
      <c r="L77" s="112">
        <f>IF(OR(L27="NA",Table3!L16="NA"),"NA",-SUM(L27)+SUM(Table3!L16))</f>
        <v>0</v>
      </c>
      <c r="M77" s="112">
        <f>IF(OR(M27="NA",Table3!M16="NA"),"NA",-SUM(M27)+SUM(Table3!M16))</f>
        <v>0</v>
      </c>
      <c r="N77" s="112">
        <f>IF(OR(N27="NA",Table3!N16="NA"),"NA",-SUM(N27)+SUM(Table3!N16))</f>
        <v>0</v>
      </c>
      <c r="O77" s="603"/>
      <c r="P77" s="139"/>
      <c r="Q77" s="139"/>
    </row>
    <row r="78" spans="2:17" ht="10.95" hidden="1" customHeight="1" x14ac:dyDescent="0.25">
      <c r="B78" s="110"/>
      <c r="C78" s="107" t="s">
        <v>554</v>
      </c>
      <c r="E78" s="112">
        <f>IF(OR(E28="NA",Table3!E17="NA"),"NA",-SUM(E28)+SUM(Table3!E17))</f>
        <v>1.52</v>
      </c>
      <c r="F78" s="112">
        <f>IF(OR(F28="NA",Table3!F17="NA"),"NA",-SUM(F28)+SUM(Table3!F17))</f>
        <v>-7.9000000000000001E-2</v>
      </c>
      <c r="G78" s="112">
        <f>IF(OR(G28="NA",Table3!G17="NA"),"NA",-SUM(G28)+SUM(Table3!G17))</f>
        <v>0</v>
      </c>
      <c r="H78" s="112">
        <f>IF(OR(H28="NA",Table3!H17="NA"),"NA",-SUM(H28)+SUM(Table3!H17))</f>
        <v>1.4410000000000001</v>
      </c>
      <c r="I78" s="112">
        <f>IF(OR(I28="NA",Table3!I17="NA"),"NA",-SUM(I28)+SUM(Table3!I17))</f>
        <v>-0.51400000000000001</v>
      </c>
      <c r="J78" s="112">
        <f>IF(OR(J28="NA",Table3!J17="NA"),"NA",-SUM(J28)+SUM(Table3!J17))</f>
        <v>4.5999999999999996</v>
      </c>
      <c r="K78" s="112">
        <f>IF(OR(K28="NA",Table3!K17="NA"),"NA",-SUM(K28)+SUM(Table3!K17))</f>
        <v>26.853999999999999</v>
      </c>
      <c r="L78" s="112">
        <f>IF(OR(L28="NA",Table3!L17="NA"),"NA",-SUM(L28)+SUM(Table3!L17))</f>
        <v>0</v>
      </c>
      <c r="M78" s="112">
        <f>IF(OR(M28="NA",Table3!M17="NA"),"NA",-SUM(M28)+SUM(Table3!M17))</f>
        <v>32.380999999999993</v>
      </c>
      <c r="N78" s="112">
        <f>IF(OR(N28="NA",Table3!N17="NA"),"NA",-SUM(N28)+SUM(Table3!N17))</f>
        <v>0.92700000000000005</v>
      </c>
      <c r="O78" s="603"/>
      <c r="P78" s="139"/>
      <c r="Q78" s="139"/>
    </row>
    <row r="79" spans="2:17" ht="10.95" hidden="1" customHeight="1" x14ac:dyDescent="0.25">
      <c r="B79" s="141"/>
      <c r="C79" s="107" t="s">
        <v>555</v>
      </c>
      <c r="E79" s="112">
        <f>IF(OR(E30="NA",Table3!E95="NA",E40="NA"),"NA",-SUM(E30)+SUM(Table3!E95)-SUM(E40))</f>
        <v>434.34200000000055</v>
      </c>
      <c r="F79" s="112">
        <f>IF(OR(F30="NA",Table3!F95="NA",F40="NA"),"NA",-SUM(F30)+SUM(Table3!F95)-SUM(F40))</f>
        <v>-10.610000000000001</v>
      </c>
      <c r="G79" s="112">
        <f>IF(OR(G30="NA",Table3!G95="NA",G40="NA"),"NA",-SUM(G30)+SUM(Table3!G95)-SUM(G40))</f>
        <v>0</v>
      </c>
      <c r="H79" s="112">
        <f>IF(OR(H30="NA",Table3!H95="NA",H40="NA"),"NA",-SUM(H30)+SUM(Table3!H95)-SUM(H40))</f>
        <v>423.73199999999952</v>
      </c>
      <c r="I79" s="112">
        <f>IF(OR(I30="NA",Table3!I95="NA",I40="NA"),"NA",-SUM(I30)+SUM(Table3!I95)-SUM(I40))</f>
        <v>638.279</v>
      </c>
      <c r="J79" s="112">
        <f>IF(OR(J30="NA",Table3!J95="NA",J40="NA"),"NA",-SUM(J30)+SUM(Table3!J95)-SUM(J40))</f>
        <v>438.37299999999999</v>
      </c>
      <c r="K79" s="112">
        <f>IF(OR(K30="NA",Table3!K95="NA",K40="NA"),"NA",-SUM(K30)+SUM(Table3!K95)-SUM(K40))</f>
        <v>-130.048</v>
      </c>
      <c r="L79" s="112">
        <f>IF(OR(L30="NA",Table3!L95="NA",L40="NA"),"NA",-SUM(L30)+SUM(Table3!L95)-SUM(L40))</f>
        <v>0</v>
      </c>
      <c r="M79" s="112">
        <f>IF(OR(M30="NA",Table3!M95="NA",M40="NA"),"NA",-SUM(M30)+SUM(Table3!M95)-SUM(M40))</f>
        <v>1370.336</v>
      </c>
      <c r="N79" s="112">
        <f>IF(OR(N30="NA",Table3!N95="NA",N40="NA"),"NA",-SUM(N30)+SUM(Table3!N95)-SUM(N40))</f>
        <v>1062.0110000000004</v>
      </c>
      <c r="O79" s="603"/>
      <c r="P79" s="139"/>
      <c r="Q79" s="139"/>
    </row>
    <row r="80" spans="2:17" ht="10.95" hidden="1" customHeight="1" x14ac:dyDescent="0.25">
      <c r="B80" s="110"/>
      <c r="C80" s="107" t="s">
        <v>556</v>
      </c>
      <c r="E80" s="112">
        <f>IF(OR(E32="NA",Table3!E22="NA",E39="NA"),"NA",-SUM(E32)+SUM(Table3!E22)-SUM(E39))</f>
        <v>1209.009</v>
      </c>
      <c r="F80" s="112">
        <f>IF(OR(F32="NA",Table3!F22="NA",F39="NA"),"NA",-SUM(F32)+SUM(Table3!F22)-SUM(F39))</f>
        <v>37.725999999999999</v>
      </c>
      <c r="G80" s="112">
        <f>IF(OR(G32="NA",Table3!G22="NA",G39="NA"),"NA",-SUM(G32)+SUM(Table3!G22)-SUM(G39))</f>
        <v>0</v>
      </c>
      <c r="H80" s="112">
        <f>IF(OR(H32="NA",Table3!H22="NA",H39="NA"),"NA",-SUM(H32)+SUM(Table3!H22)-SUM(H39))</f>
        <v>1246.7350000000001</v>
      </c>
      <c r="I80" s="112">
        <f>IF(OR(I32="NA",Table3!I22="NA",I39="NA"),"NA",-SUM(I32)+SUM(Table3!I22)-SUM(I39))</f>
        <v>421.375</v>
      </c>
      <c r="J80" s="112">
        <f>IF(OR(J32="NA",Table3!J22="NA",J39="NA"),"NA",-SUM(J32)+SUM(Table3!J22)-SUM(J39))</f>
        <v>368.577</v>
      </c>
      <c r="K80" s="112">
        <f>IF(OR(K32="NA",Table3!K22="NA",K39="NA"),"NA",-SUM(K32)+SUM(Table3!K22)-SUM(K39))</f>
        <v>-112.13800000000001</v>
      </c>
      <c r="L80" s="112">
        <f>IF(OR(L32="NA",Table3!L22="NA",L39="NA"),"NA",-SUM(L32)+SUM(Table3!L22)-SUM(L39))</f>
        <v>-67.165000000000006</v>
      </c>
      <c r="M80" s="112">
        <f>IF(OR(M32="NA",Table3!M22="NA",M39="NA"),"NA",-SUM(M32)+SUM(Table3!M22)-SUM(M39))</f>
        <v>1857.384</v>
      </c>
      <c r="N80" s="112">
        <f>IF(OR(N32="NA",Table3!N22="NA",N39="NA"),"NA",-SUM(N32)+SUM(Table3!N22)-SUM(N39))</f>
        <v>1668.1100000000004</v>
      </c>
      <c r="O80" s="603"/>
      <c r="P80" s="139"/>
      <c r="Q80" s="139"/>
    </row>
    <row r="81" spans="2:17" ht="10.95" hidden="1" customHeight="1" x14ac:dyDescent="0.25">
      <c r="B81" s="110"/>
      <c r="C81" s="107" t="s">
        <v>557</v>
      </c>
      <c r="E81" s="112">
        <f>IF(OR(E39="NA",Table3!E24="NA"),"NA",-SUM(E39)+SUM(Table3!E24))</f>
        <v>0</v>
      </c>
      <c r="F81" s="112">
        <f>IF(OR(F39="NA",Table3!F24="NA"),"NA",-SUM(F39)+SUM(Table3!F24))</f>
        <v>0</v>
      </c>
      <c r="G81" s="112">
        <f>IF(OR(G39="NA",Table3!G24="NA"),"NA",-SUM(G39)+SUM(Table3!G24))</f>
        <v>0</v>
      </c>
      <c r="H81" s="112">
        <f>IF(OR(H39="NA",Table3!H24="NA"),"NA",-SUM(H39)+SUM(Table3!H24))</f>
        <v>0</v>
      </c>
      <c r="I81" s="112">
        <f>IF(OR(I39="NA",Table3!I24="NA"),"NA",-SUM(I39)+SUM(Table3!I24))</f>
        <v>0</v>
      </c>
      <c r="J81" s="112">
        <f>IF(OR(J39="NA",Table3!J24="NA"),"NA",-SUM(J39)+SUM(Table3!J24))</f>
        <v>0</v>
      </c>
      <c r="K81" s="112">
        <f>IF(OR(K39="NA",Table3!K24="NA"),"NA",-SUM(K39)+SUM(Table3!K24))</f>
        <v>0</v>
      </c>
      <c r="L81" s="112">
        <f>IF(OR(L39="NA",Table3!L24="NA"),"NA",-SUM(L39)+SUM(Table3!L24))</f>
        <v>0</v>
      </c>
      <c r="M81" s="112">
        <f>IF(OR(M39="NA",Table3!M24="NA"),"NA",-SUM(M39)+SUM(Table3!M24))</f>
        <v>0</v>
      </c>
      <c r="N81" s="112">
        <f>IF(OR(N39="NA",Table3!N24="NA"),"NA",-SUM(N39)+SUM(Table3!N24))</f>
        <v>0</v>
      </c>
      <c r="O81" s="603"/>
      <c r="P81" s="139"/>
      <c r="Q81" s="139"/>
    </row>
    <row r="82" spans="2:17" ht="10.95" hidden="1" customHeight="1" x14ac:dyDescent="0.25">
      <c r="B82" s="110"/>
      <c r="C82" s="107" t="s">
        <v>558</v>
      </c>
      <c r="E82" s="112">
        <f>IF(OR(E39="NA",Table3!E33="NA",E42="NA"),"NA",-SUM(E39)+SUM(Table3!E33)+SUM(Table3!E42))</f>
        <v>0</v>
      </c>
      <c r="F82" s="112">
        <f>IF(OR(F39="NA",Table3!F33="NA",F42="NA"),"NA",-SUM(F39)+SUM(Table3!F33)+SUM(Table3!F42))</f>
        <v>0</v>
      </c>
      <c r="G82" s="112">
        <f>IF(OR(G39="NA",Table3!G33="NA",G42="NA"),"NA",-SUM(G39)+SUM(Table3!G33)+SUM(Table3!G42))</f>
        <v>0</v>
      </c>
      <c r="H82" s="112">
        <f>IF(OR(H39="NA",Table3!H33="NA",H42="NA"),"NA",-SUM(H39)+SUM(Table3!H33)+SUM(Table3!H42))</f>
        <v>0</v>
      </c>
      <c r="I82" s="112">
        <f>IF(OR(I39="NA",Table3!I33="NA",I42="NA"),"NA",-SUM(I39)+SUM(Table3!I33)+SUM(Table3!I42))</f>
        <v>0</v>
      </c>
      <c r="J82" s="112">
        <f>IF(OR(J39="NA",Table3!J33="NA",J42="NA"),"NA",-SUM(J39)+SUM(Table3!J33)+SUM(Table3!J42))</f>
        <v>0</v>
      </c>
      <c r="K82" s="112">
        <f>IF(OR(K39="NA",Table3!K33="NA",K42="NA"),"NA",-SUM(K39)+SUM(Table3!K33)+SUM(Table3!K42))</f>
        <v>0</v>
      </c>
      <c r="L82" s="112">
        <f>IF(OR(L39="NA",Table3!L33="NA",L42="NA"),"NA",-SUM(L39)+SUM(Table3!L33)+SUM(Table3!L42))</f>
        <v>0</v>
      </c>
      <c r="M82" s="112">
        <f>IF(OR(M39="NA",Table3!M33="NA",M42="NA"),"NA",-SUM(M39)+SUM(Table3!M33)+SUM(Table3!M42))</f>
        <v>0</v>
      </c>
      <c r="N82" s="112">
        <f>IF(OR(N39="NA",Table3!N33="NA",N42="NA"),"NA",-SUM(N39)+SUM(Table3!N33)+SUM(Table3!N42))</f>
        <v>0</v>
      </c>
      <c r="O82" s="603"/>
      <c r="P82" s="139"/>
      <c r="Q82" s="139"/>
    </row>
    <row r="83" spans="2:17" ht="10.95" hidden="1" customHeight="1" x14ac:dyDescent="0.25">
      <c r="B83" s="110"/>
      <c r="C83" s="107" t="s">
        <v>559</v>
      </c>
      <c r="E83" s="112">
        <f>IF(OR(E35="NA",Table3!E49="NA"),"NA",-SUM(E35)+SUM(Table3!E49))</f>
        <v>774.66700000000014</v>
      </c>
      <c r="F83" s="112">
        <f>IF(OR(F35="NA",Table3!F49="NA"),"NA",-SUM(F35)+SUM(Table3!F49))</f>
        <v>48.335999999999999</v>
      </c>
      <c r="G83" s="112">
        <f>IF(OR(G35="NA",Table3!G49="NA"),"NA",-SUM(G35)+SUM(Table3!G49))</f>
        <v>0</v>
      </c>
      <c r="H83" s="112">
        <f>IF(OR(H35="NA",Table3!H49="NA"),"NA",-SUM(H35)+SUM(Table3!H49))</f>
        <v>823.00300000000004</v>
      </c>
      <c r="I83" s="112">
        <f>IF(OR(I35="NA",Table3!I49="NA"),"NA",-SUM(I35)+SUM(Table3!I49))</f>
        <v>-216.904</v>
      </c>
      <c r="J83" s="112">
        <f>IF(OR(J35="NA",Table3!J49="NA"),"NA",-SUM(J35)+SUM(Table3!J49))</f>
        <v>-69.795999999999992</v>
      </c>
      <c r="K83" s="112">
        <f>IF(OR(K35="NA",Table3!K49="NA"),"NA",-SUM(K35)+SUM(Table3!K49))</f>
        <v>17.91</v>
      </c>
      <c r="L83" s="112">
        <f>IF(OR(L35="NA",Table3!L49="NA"),"NA",-SUM(L35)+SUM(Table3!L49))</f>
        <v>-67.165000000000006</v>
      </c>
      <c r="M83" s="112">
        <f>IF(OR(M35="NA",Table3!M49="NA"),"NA",-SUM(M35)+SUM(Table3!M49))</f>
        <v>487.048</v>
      </c>
      <c r="N83" s="112">
        <f>IF(OR(N35="NA",Table3!N49="NA"),"NA",-SUM(N35)+SUM(Table3!N49))</f>
        <v>606.09900000000005</v>
      </c>
      <c r="O83" s="603"/>
      <c r="P83" s="139"/>
      <c r="Q83" s="139"/>
    </row>
    <row r="84" spans="2:17" ht="10.95" hidden="1" customHeight="1" x14ac:dyDescent="0.25">
      <c r="B84" s="110"/>
      <c r="C84" s="107" t="s">
        <v>560</v>
      </c>
      <c r="E84" s="112">
        <f>IF(OR(E36="NA",Table3!E63="NA"),"NA",-SUM(E36)+SUM(Table3!E63))</f>
        <v>780.43799999999987</v>
      </c>
      <c r="F84" s="112">
        <f>IF(OR(F36="NA",Table3!F63="NA"),"NA",-SUM(F36)+SUM(Table3!F63))</f>
        <v>48.335999999999999</v>
      </c>
      <c r="G84" s="112">
        <f>IF(OR(G36="NA",Table3!G63="NA"),"NA",-SUM(G36)+SUM(Table3!G63))</f>
        <v>0</v>
      </c>
      <c r="H84" s="112">
        <f>IF(OR(H36="NA",Table3!H63="NA"),"NA",-SUM(H36)+SUM(Table3!H63))</f>
        <v>828.774</v>
      </c>
      <c r="I84" s="112">
        <f>IF(OR(I36="NA",Table3!I63="NA"),"NA",-SUM(I36)+SUM(Table3!I63))</f>
        <v>-216.904</v>
      </c>
      <c r="J84" s="112">
        <f>IF(OR(J36="NA",Table3!J63="NA"),"NA",-SUM(J36)+SUM(Table3!J63))</f>
        <v>-70.253</v>
      </c>
      <c r="K84" s="112">
        <f>IF(OR(K36="NA",Table3!K63="NA"),"NA",-SUM(K36)+SUM(Table3!K63))</f>
        <v>23.092000000000002</v>
      </c>
      <c r="L84" s="112">
        <f>IF(OR(L36="NA",Table3!L63="NA"),"NA",-SUM(L36)+SUM(Table3!L63))</f>
        <v>-67.165000000000006</v>
      </c>
      <c r="M84" s="112">
        <f>IF(OR(M36="NA",Table3!M63="NA"),"NA",-SUM(M36)+SUM(Table3!M63))</f>
        <v>497.5440000000001</v>
      </c>
      <c r="N84" s="112">
        <f>IF(OR(N36="NA",Table3!N63="NA"),"NA",-SUM(N36)+SUM(Table3!N63))</f>
        <v>611.86999999999978</v>
      </c>
      <c r="O84" s="603"/>
      <c r="P84" s="139"/>
      <c r="Q84" s="139"/>
    </row>
    <row r="85" spans="2:17" ht="10.95" hidden="1" customHeight="1" x14ac:dyDescent="0.25">
      <c r="B85" s="110"/>
      <c r="C85" s="107" t="s">
        <v>561</v>
      </c>
      <c r="E85" s="112">
        <f>IF(OR(E37="NA",Table3!E71="NA"),"NA",-SUM(E37)+SUM(Table3!E71))</f>
        <v>-5.7710000000000008</v>
      </c>
      <c r="F85" s="112">
        <f>IF(OR(F37="NA",Table3!F71="NA"),"NA",-SUM(F37)+SUM(Table3!F71))</f>
        <v>0</v>
      </c>
      <c r="G85" s="112">
        <f>IF(OR(G37="NA",Table3!G71="NA"),"NA",-SUM(G37)+SUM(Table3!G71))</f>
        <v>0</v>
      </c>
      <c r="H85" s="112">
        <f>IF(OR(H37="NA",Table3!H71="NA"),"NA",-SUM(H37)+SUM(Table3!H71))</f>
        <v>-5.7710000000000008</v>
      </c>
      <c r="I85" s="112">
        <f>IF(OR(I37="NA",Table3!I71="NA"),"NA",-SUM(I37)+SUM(Table3!I71))</f>
        <v>0</v>
      </c>
      <c r="J85" s="112">
        <f>IF(OR(J37="NA",Table3!J71="NA"),"NA",-SUM(J37)+SUM(Table3!J71))</f>
        <v>0.45700000000000074</v>
      </c>
      <c r="K85" s="112">
        <f>IF(OR(K37="NA",Table3!K71="NA"),"NA",-SUM(K37)+SUM(Table3!K71))</f>
        <v>-5.1820000000000004</v>
      </c>
      <c r="L85" s="112">
        <f>IF(OR(L37="NA",Table3!L71="NA"),"NA",-SUM(L37)+SUM(Table3!L71))</f>
        <v>0</v>
      </c>
      <c r="M85" s="112">
        <f>IF(OR(M37="NA",Table3!M71="NA"),"NA",-SUM(M37)+SUM(Table3!M71))</f>
        <v>-10.496000000000002</v>
      </c>
      <c r="N85" s="112">
        <f>IF(OR(N37="NA",Table3!N71="NA"),"NA",-SUM(N37)+SUM(Table3!N71))</f>
        <v>-5.7710000000000008</v>
      </c>
      <c r="O85" s="603"/>
      <c r="P85" s="139"/>
      <c r="Q85" s="139"/>
    </row>
    <row r="86" spans="2:17" ht="10.95" hidden="1" customHeight="1" x14ac:dyDescent="0.25">
      <c r="B86" s="114"/>
      <c r="C86" s="115" t="s">
        <v>562</v>
      </c>
      <c r="D86" s="140"/>
      <c r="E86" s="116">
        <f t="shared" ref="E86:N86" si="21">IF(OR(E42="NA",E30="NA",E17="NA"),"NA",-SUM(E42)+SUM(E30)+SUM(E17))</f>
        <v>-1.00000000009004E-3</v>
      </c>
      <c r="F86" s="116">
        <f t="shared" si="21"/>
        <v>-1.7763568394002505E-15</v>
      </c>
      <c r="G86" s="116">
        <f t="shared" si="21"/>
        <v>0</v>
      </c>
      <c r="H86" s="116">
        <f t="shared" si="21"/>
        <v>-9.9999999963529262E-4</v>
      </c>
      <c r="I86" s="116">
        <f t="shared" si="21"/>
        <v>0</v>
      </c>
      <c r="J86" s="116">
        <f t="shared" si="21"/>
        <v>0</v>
      </c>
      <c r="K86" s="116">
        <f t="shared" si="21"/>
        <v>0</v>
      </c>
      <c r="L86" s="116">
        <f t="shared" si="21"/>
        <v>0</v>
      </c>
      <c r="M86" s="116">
        <f t="shared" si="21"/>
        <v>-9.9999999974897946E-4</v>
      </c>
      <c r="N86" s="116">
        <f t="shared" si="21"/>
        <v>-9.9999999963529262E-4</v>
      </c>
      <c r="O86" s="603"/>
      <c r="P86" s="139"/>
      <c r="Q86" s="139"/>
    </row>
    <row r="87" spans="2:17" s="107" customFormat="1" ht="10.95" hidden="1" customHeight="1" x14ac:dyDescent="0.25">
      <c r="B87" s="106" t="s">
        <v>433</v>
      </c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555"/>
      <c r="P87" s="109"/>
      <c r="Q87" s="109"/>
    </row>
    <row r="88" spans="2:17" s="107" customFormat="1" ht="10.95" hidden="1" customHeight="1" x14ac:dyDescent="0.25">
      <c r="B88" s="106"/>
      <c r="C88" s="118" t="s">
        <v>434</v>
      </c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555"/>
      <c r="P88" s="109"/>
      <c r="Q88" s="109"/>
    </row>
    <row r="89" spans="2:17" s="107" customFormat="1" ht="10.95" hidden="1" customHeight="1" x14ac:dyDescent="0.25">
      <c r="B89" s="110"/>
      <c r="C89" s="119" t="s">
        <v>563</v>
      </c>
      <c r="E89" s="120"/>
      <c r="F89" s="120"/>
      <c r="G89" s="112" t="str">
        <f>IF(OR(G22="NA"),"NA",IF(ROUND(G22,1)=0,"yes","check!"))</f>
        <v>yes</v>
      </c>
      <c r="H89" s="120"/>
      <c r="I89" s="120"/>
      <c r="J89" s="120"/>
      <c r="K89" s="120"/>
      <c r="L89" s="112" t="str">
        <f>IF(OR(L22="NA"),"NA",IF(ROUND(L22,1)=0,"yes","check!"))</f>
        <v>yes</v>
      </c>
      <c r="M89" s="120"/>
      <c r="N89" s="120"/>
      <c r="O89" s="555"/>
      <c r="P89" s="109"/>
      <c r="Q89" s="109"/>
    </row>
    <row r="90" spans="2:17" s="107" customFormat="1" ht="10.95" hidden="1" customHeight="1" x14ac:dyDescent="0.25">
      <c r="B90" s="110"/>
      <c r="C90" s="119" t="s">
        <v>564</v>
      </c>
      <c r="E90" s="120"/>
      <c r="F90" s="120"/>
      <c r="G90" s="112" t="str">
        <f>IF(OR(G24="NA"),"NA",IF(ROUND(G24,1)=0,"yes","check!"))</f>
        <v>yes</v>
      </c>
      <c r="H90" s="120"/>
      <c r="I90" s="120"/>
      <c r="J90" s="120"/>
      <c r="K90" s="120"/>
      <c r="L90" s="112" t="str">
        <f>IF(OR(L24="NA"),"NA",IF(ROUND(L24,1)=0,"yes","check!"))</f>
        <v>yes</v>
      </c>
      <c r="M90" s="120"/>
      <c r="N90" s="120"/>
      <c r="O90" s="555"/>
      <c r="P90" s="109"/>
      <c r="Q90" s="109"/>
    </row>
    <row r="91" spans="2:17" s="107" customFormat="1" ht="10.95" hidden="1" customHeight="1" x14ac:dyDescent="0.25">
      <c r="B91" s="110"/>
      <c r="C91" s="119" t="s">
        <v>565</v>
      </c>
      <c r="E91" s="120"/>
      <c r="F91" s="120"/>
      <c r="G91" s="112" t="str">
        <f>IF(OR(G30="NA"),"NA",IF(ROUND(G30,1)=0,"yes","check!"))</f>
        <v>yes</v>
      </c>
      <c r="H91" s="120"/>
      <c r="I91" s="120"/>
      <c r="J91" s="120"/>
      <c r="K91" s="120"/>
      <c r="L91" s="112" t="str">
        <f>IF(OR(L30="NA"),"NA",IF(ROUND(L30,1)=0,"yes","check!"))</f>
        <v>yes</v>
      </c>
      <c r="M91" s="120"/>
      <c r="N91" s="120"/>
      <c r="O91" s="555"/>
      <c r="P91" s="109"/>
      <c r="Q91" s="109"/>
    </row>
    <row r="92" spans="2:17" s="107" customFormat="1" ht="10.95" hidden="1" customHeight="1" x14ac:dyDescent="0.25">
      <c r="B92" s="110"/>
      <c r="C92" s="119" t="s">
        <v>566</v>
      </c>
      <c r="E92" s="120"/>
      <c r="F92" s="120"/>
      <c r="G92" s="112" t="str">
        <f>IF(OR(G32="NA",G35="NA",G39="NA"),"NA",IF(ROUND(SUM(G32)-SUM(G35)+SUM(G39),1)=0,"yes","check!"))</f>
        <v>yes</v>
      </c>
      <c r="H92" s="120"/>
      <c r="I92" s="120"/>
      <c r="J92" s="120"/>
      <c r="K92" s="120"/>
      <c r="L92" s="112" t="str">
        <f>IF(OR(L32="NA",L35="NA",L39="NA"),"NA",IF(ROUND(SUM(L32)-SUM(L35)+SUM(L39),1)=0,"yes","check!"))</f>
        <v>yes</v>
      </c>
      <c r="M92" s="120"/>
      <c r="N92" s="120"/>
      <c r="O92" s="555"/>
      <c r="P92" s="109"/>
      <c r="Q92" s="109"/>
    </row>
    <row r="93" spans="2:17" s="107" customFormat="1" ht="10.95" hidden="1" customHeight="1" x14ac:dyDescent="0.25">
      <c r="B93" s="106"/>
      <c r="C93" s="118" t="s">
        <v>567</v>
      </c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555"/>
      <c r="P93" s="109"/>
      <c r="Q93" s="109"/>
    </row>
    <row r="94" spans="2:17" s="107" customFormat="1" ht="10.95" hidden="1" customHeight="1" x14ac:dyDescent="0.25">
      <c r="B94" s="110"/>
      <c r="C94" s="119" t="s">
        <v>568</v>
      </c>
      <c r="E94" s="120"/>
      <c r="F94" s="120"/>
      <c r="G94" s="112" t="str">
        <f>IF(OR(G11="NA"),"NA",IF(ROUND(G11,1)=0,"yes","check!"))</f>
        <v>yes</v>
      </c>
      <c r="H94" s="120"/>
      <c r="I94" s="120"/>
      <c r="J94" s="120"/>
      <c r="K94" s="120"/>
      <c r="L94" s="112" t="str">
        <f>IF(OR(L11="NA"),"NA",IF(ROUND(L11,1)=0,"yes","check!"))</f>
        <v>yes</v>
      </c>
      <c r="M94" s="120"/>
      <c r="N94" s="120"/>
      <c r="O94" s="555"/>
      <c r="P94" s="109"/>
      <c r="Q94" s="109"/>
    </row>
    <row r="95" spans="2:17" s="107" customFormat="1" ht="10.95" hidden="1" customHeight="1" x14ac:dyDescent="0.25">
      <c r="B95" s="110"/>
      <c r="C95" s="119" t="s">
        <v>569</v>
      </c>
      <c r="E95" s="120"/>
      <c r="F95" s="120"/>
      <c r="G95" s="112" t="str">
        <f>IF(OR(G15="NA"),"NA",IF(ROUND(G15,1)=0,"yes","check!"))</f>
        <v>yes</v>
      </c>
      <c r="H95" s="120"/>
      <c r="I95" s="120"/>
      <c r="J95" s="120"/>
      <c r="K95" s="120"/>
      <c r="L95" s="112" t="str">
        <f>IF(OR(L15="NA"),"NA",IF(ROUND(L15,1)=0,"yes","check!"))</f>
        <v>yes</v>
      </c>
      <c r="M95" s="120"/>
      <c r="N95" s="120"/>
      <c r="O95" s="555"/>
      <c r="P95" s="109"/>
      <c r="Q95" s="109"/>
    </row>
    <row r="96" spans="2:17" s="107" customFormat="1" ht="10.95" hidden="1" customHeight="1" x14ac:dyDescent="0.25">
      <c r="B96" s="110"/>
      <c r="C96" s="119" t="s">
        <v>570</v>
      </c>
      <c r="E96" s="120"/>
      <c r="F96" s="120"/>
      <c r="G96" s="112" t="str">
        <f>IF(OR(G20="NA"),"NA",IF(ROUND(G20,1)=0,"yes","check!"))</f>
        <v>yes</v>
      </c>
      <c r="H96" s="120"/>
      <c r="I96" s="120"/>
      <c r="J96" s="120"/>
      <c r="K96" s="120"/>
      <c r="L96" s="112" t="str">
        <f>IF(OR(L20="NA"),"NA",IF(ROUND(L20,1)=0,"yes","check!"))</f>
        <v>yes</v>
      </c>
      <c r="M96" s="120"/>
      <c r="N96" s="120"/>
      <c r="O96" s="555"/>
      <c r="P96" s="109"/>
      <c r="Q96" s="109"/>
    </row>
    <row r="97" spans="2:17" s="107" customFormat="1" ht="10.95" hidden="1" customHeight="1" x14ac:dyDescent="0.25">
      <c r="B97" s="110"/>
      <c r="C97" s="119" t="s">
        <v>571</v>
      </c>
      <c r="E97" s="120"/>
      <c r="F97" s="120"/>
      <c r="G97" s="112" t="str">
        <f>IF(OR(G34="NA"),"NA",IF(ROUND(G34,1)=0,"yes","check!"))</f>
        <v>yes</v>
      </c>
      <c r="H97" s="120"/>
      <c r="I97" s="120"/>
      <c r="J97" s="120"/>
      <c r="K97" s="120"/>
      <c r="L97" s="112" t="str">
        <f>IF(OR(L34="NA"),"NA",IF(ROUND(L34,1)=0,"yes","check!"))</f>
        <v>yes</v>
      </c>
      <c r="M97" s="120"/>
      <c r="N97" s="120"/>
      <c r="O97" s="555"/>
      <c r="P97" s="109"/>
      <c r="Q97" s="109"/>
    </row>
    <row r="98" spans="2:17" s="107" customFormat="1" ht="10.95" hidden="1" customHeight="1" x14ac:dyDescent="0.25">
      <c r="B98" s="110"/>
      <c r="C98" s="119" t="s">
        <v>572</v>
      </c>
      <c r="E98" s="120"/>
      <c r="F98" s="120"/>
      <c r="G98" s="112" t="str">
        <f>IF(OR(G37="NA"),"NA",IF(ROUND(G37,1)=0,"yes","check!"))</f>
        <v>yes</v>
      </c>
      <c r="H98" s="120"/>
      <c r="I98" s="120"/>
      <c r="J98" s="120"/>
      <c r="K98" s="120"/>
      <c r="L98" s="112" t="str">
        <f>IF(OR(L37="NA"),"NA",IF(ROUND(L37,1)=0,"yes","check!"))</f>
        <v>yes</v>
      </c>
      <c r="M98" s="120"/>
      <c r="N98" s="120"/>
      <c r="O98" s="555"/>
      <c r="P98" s="109"/>
      <c r="Q98" s="109"/>
    </row>
    <row r="99" spans="2:17" ht="10.95" hidden="1" customHeight="1" x14ac:dyDescent="0.25">
      <c r="B99" s="121"/>
      <c r="C99" s="123"/>
      <c r="D99" s="142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603"/>
      <c r="P99" s="139"/>
      <c r="Q99" s="139"/>
    </row>
    <row r="100" spans="2:17" ht="10.95" hidden="1" customHeight="1" x14ac:dyDescent="0.25"/>
    <row r="101" spans="2:17" ht="10.95" customHeight="1" x14ac:dyDescent="0.25"/>
    <row r="102" spans="2:17" ht="10.95" customHeight="1" x14ac:dyDescent="0.25"/>
    <row r="103" spans="2:17" ht="10.95" customHeight="1" x14ac:dyDescent="0.25"/>
    <row r="104" spans="2:17" ht="10.95" customHeight="1" x14ac:dyDescent="0.25"/>
    <row r="105" spans="2:17" ht="10.95" customHeight="1" x14ac:dyDescent="0.25"/>
    <row r="106" spans="2:17" ht="10.95" customHeight="1" x14ac:dyDescent="0.25"/>
    <row r="107" spans="2:17" ht="10.95" customHeight="1" x14ac:dyDescent="0.25"/>
    <row r="108" spans="2:17" ht="10.95" customHeight="1" x14ac:dyDescent="0.25"/>
    <row r="109" spans="2:17" ht="10.95" customHeight="1" x14ac:dyDescent="0.25"/>
    <row r="110" spans="2:17" ht="10.95" customHeight="1" x14ac:dyDescent="0.25"/>
    <row r="111" spans="2:17" ht="10.95" customHeight="1" x14ac:dyDescent="0.25"/>
    <row r="112" spans="2:17" ht="10.95" customHeight="1" x14ac:dyDescent="0.25"/>
    <row r="113" ht="10.95" customHeight="1" x14ac:dyDescent="0.25"/>
    <row r="114" ht="10.95" customHeight="1" x14ac:dyDescent="0.25"/>
    <row r="115" ht="10.95" customHeight="1" x14ac:dyDescent="0.25"/>
    <row r="116" ht="10.95" customHeight="1" x14ac:dyDescent="0.25"/>
    <row r="117" ht="10.95" customHeight="1" x14ac:dyDescent="0.25"/>
    <row r="118" ht="10.95" customHeight="1" x14ac:dyDescent="0.25"/>
    <row r="119" ht="10.95" customHeight="1" x14ac:dyDescent="0.25"/>
    <row r="120" ht="10.95" customHeight="1" x14ac:dyDescent="0.25"/>
    <row r="121" ht="10.95" customHeight="1" x14ac:dyDescent="0.25"/>
    <row r="122" ht="10.95" customHeight="1" x14ac:dyDescent="0.25"/>
    <row r="123" ht="10.95" customHeight="1" x14ac:dyDescent="0.25"/>
    <row r="124" ht="10.95" customHeight="1" x14ac:dyDescent="0.25"/>
    <row r="125" ht="10.95" customHeight="1" x14ac:dyDescent="0.25"/>
  </sheetData>
  <sheetProtection password="EECE" sheet="1" objects="1" scenarios="1" formatCells="0" formatColumns="0" formatRows="0"/>
  <mergeCells count="14">
    <mergeCell ref="G1:M1"/>
    <mergeCell ref="P1:Q1"/>
    <mergeCell ref="F2:N2"/>
    <mergeCell ref="P2:Q2"/>
    <mergeCell ref="G3:H3"/>
    <mergeCell ref="N3:N5"/>
    <mergeCell ref="L4:L5"/>
    <mergeCell ref="M4:M5"/>
    <mergeCell ref="P4:Q4"/>
    <mergeCell ref="B4:C5"/>
    <mergeCell ref="E4:H4"/>
    <mergeCell ref="I4:I5"/>
    <mergeCell ref="J4:J5"/>
    <mergeCell ref="K4:K5"/>
  </mergeCells>
  <conditionalFormatting sqref="P8:Q43">
    <cfRule type="cellIs" dxfId="199" priority="2" operator="lessThan">
      <formula>-0.1</formula>
    </cfRule>
    <cfRule type="cellIs" dxfId="198" priority="3" operator="greaterThan">
      <formula>0.1</formula>
    </cfRule>
  </conditionalFormatting>
  <conditionalFormatting sqref="E87:N99">
    <cfRule type="containsText" dxfId="197" priority="4" operator="containsText" text="NV"/>
    <cfRule type="containsText" dxfId="196" priority="5" operator="containsText" text="check"/>
  </conditionalFormatting>
  <conditionalFormatting sqref="G89:G98 L89:L98">
    <cfRule type="containsText" dxfId="195" priority="6" operator="containsText" text="yes"/>
  </conditionalFormatting>
  <conditionalFormatting sqref="E47:N59 E61:N86">
    <cfRule type="cellIs" dxfId="194" priority="7" operator="between">
      <formula>-0.1</formula>
      <formula>0.1</formula>
    </cfRule>
    <cfRule type="cellIs" dxfId="193" priority="8" operator="lessThan">
      <formula>-0.1</formula>
    </cfRule>
    <cfRule type="cellIs" dxfId="192" priority="9" operator="greaterThan">
      <formula>0.1</formula>
    </cfRule>
    <cfRule type="containsText" dxfId="191" priority="10" operator="containsText" text="NA"/>
  </conditionalFormatting>
  <conditionalFormatting sqref="P9:Q43">
    <cfRule type="cellIs" dxfId="190" priority="11" operator="between">
      <formula>-0.1</formula>
      <formula>0.1</formula>
    </cfRule>
    <cfRule type="containsText" dxfId="189" priority="12" operator="containsText" text="NA"/>
  </conditionalFormatting>
  <conditionalFormatting sqref="E47:N59 G89:G92 G94:G98 L89:L92 L94:L98 E61:N86">
    <cfRule type="containsText" dxfId="188" priority="13" operator="containsText" text="NA"/>
  </conditionalFormatting>
  <pageMargins left="0.47222222222222199" right="0.47222222222222199" top="0.59027777777777801" bottom="0.59097222222222201" header="0.51180555555555496" footer="0.39374999999999999"/>
  <pageSetup paperSize="9" scale="86" firstPageNumber="0" fitToHeight="0" orientation="landscape" horizontalDpi="300" verticalDpi="300" r:id="rId1"/>
  <headerFooter>
    <oddFooter>&amp;L&amp;8&amp;D  &amp;T&amp;R&amp;8March 2014, Version 0.2</oddFooter>
  </headerFooter>
  <rowBreaks count="1" manualBreakCount="1">
    <brk id="40" min="1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62"/>
  <sheetViews>
    <sheetView zoomScale="90" zoomScaleNormal="9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I16" sqref="I16"/>
    </sheetView>
  </sheetViews>
  <sheetFormatPr defaultRowHeight="13.2" x14ac:dyDescent="0.25"/>
  <cols>
    <col min="1" max="1" width="7.33203125" style="69" customWidth="1"/>
    <col min="2" max="2" width="50.6640625" style="70" customWidth="1"/>
    <col min="3" max="3" width="0.88671875" style="70" customWidth="1"/>
    <col min="4" max="13" width="10" style="70" customWidth="1"/>
    <col min="14" max="14" width="3.33203125" style="543" customWidth="1"/>
    <col min="15" max="16" width="11.6640625" style="70" hidden="1" customWidth="1"/>
    <col min="17" max="1025" width="9.109375" style="70" customWidth="1"/>
  </cols>
  <sheetData>
    <row r="1" spans="1:17" ht="15" x14ac:dyDescent="0.35">
      <c r="A1" s="399" t="str">
        <f>+Coverpage!A1</f>
        <v>GFSM2014_V1.5</v>
      </c>
      <c r="B1" s="400"/>
      <c r="C1" s="401"/>
      <c r="D1" s="401"/>
      <c r="E1" s="402"/>
      <c r="F1" s="632" t="str">
        <f>Reporting_Country_Name</f>
        <v>Russian Federation</v>
      </c>
      <c r="G1" s="632"/>
      <c r="H1" s="632"/>
      <c r="I1" s="632"/>
      <c r="J1" s="632"/>
      <c r="K1" s="632"/>
      <c r="L1" s="632"/>
      <c r="M1" s="403" t="str">
        <f>Reporting_Country_Code</f>
        <v>922</v>
      </c>
      <c r="N1" s="601"/>
      <c r="O1" s="633" t="s">
        <v>319</v>
      </c>
      <c r="P1" s="633"/>
    </row>
    <row r="2" spans="1:17" ht="15" x14ac:dyDescent="0.35">
      <c r="A2" s="399" t="s">
        <v>573</v>
      </c>
      <c r="B2" s="499"/>
      <c r="C2" s="500"/>
      <c r="D2" s="500"/>
      <c r="E2" s="634" t="str">
        <f>"In "&amp;Coverpage!$I$15&amp;" of "&amp;Coverpage!$I$14&amp;" / Fiscal year ends in "&amp;Coverpage!$I$11&amp;" "&amp;Coverpage!$I$12</f>
        <v>In Billion of Russian Rubles (RUB) / Fiscal year ends in December 31st</v>
      </c>
      <c r="F2" s="634"/>
      <c r="G2" s="634"/>
      <c r="H2" s="634"/>
      <c r="I2" s="634"/>
      <c r="J2" s="634"/>
      <c r="K2" s="634"/>
      <c r="L2" s="634"/>
      <c r="M2" s="634"/>
      <c r="N2" s="601"/>
      <c r="O2" s="635" t="s">
        <v>321</v>
      </c>
      <c r="P2" s="635"/>
    </row>
    <row r="3" spans="1:17" ht="12" customHeight="1" x14ac:dyDescent="0.35">
      <c r="A3" s="407"/>
      <c r="B3" s="408"/>
      <c r="C3" s="409"/>
      <c r="D3" s="410"/>
      <c r="E3" s="411"/>
      <c r="F3" s="636" t="s">
        <v>322</v>
      </c>
      <c r="G3" s="636"/>
      <c r="H3" s="412" t="str">
        <f>Reporting_Period_Code</f>
        <v>2016</v>
      </c>
      <c r="I3" s="412"/>
      <c r="J3" s="411"/>
      <c r="K3" s="411"/>
      <c r="L3" s="413"/>
      <c r="M3" s="630" t="s">
        <v>75</v>
      </c>
      <c r="N3" s="402"/>
      <c r="O3" s="107"/>
      <c r="P3" s="107"/>
    </row>
    <row r="4" spans="1:17" ht="12" customHeight="1" x14ac:dyDescent="0.25">
      <c r="A4" s="628" t="s">
        <v>574</v>
      </c>
      <c r="B4" s="628"/>
      <c r="C4" s="414"/>
      <c r="D4" s="629" t="s">
        <v>324</v>
      </c>
      <c r="E4" s="629"/>
      <c r="F4" s="629"/>
      <c r="G4" s="629"/>
      <c r="H4" s="630" t="s">
        <v>71</v>
      </c>
      <c r="I4" s="630" t="s">
        <v>325</v>
      </c>
      <c r="J4" s="631" t="s">
        <v>73</v>
      </c>
      <c r="K4" s="630" t="s">
        <v>326</v>
      </c>
      <c r="L4" s="637" t="s">
        <v>74</v>
      </c>
      <c r="M4" s="630"/>
      <c r="N4" s="402"/>
      <c r="O4" s="638" t="s">
        <v>327</v>
      </c>
      <c r="P4" s="638"/>
    </row>
    <row r="5" spans="1:17" ht="30" customHeight="1" x14ac:dyDescent="0.25">
      <c r="A5" s="628"/>
      <c r="B5" s="628"/>
      <c r="C5" s="414"/>
      <c r="D5" s="415" t="s">
        <v>328</v>
      </c>
      <c r="E5" s="416" t="s">
        <v>329</v>
      </c>
      <c r="F5" s="416" t="s">
        <v>326</v>
      </c>
      <c r="G5" s="417" t="s">
        <v>330</v>
      </c>
      <c r="H5" s="630"/>
      <c r="I5" s="630"/>
      <c r="J5" s="631"/>
      <c r="K5" s="630"/>
      <c r="L5" s="637"/>
      <c r="M5" s="630"/>
      <c r="N5" s="402"/>
      <c r="O5" s="75" t="s">
        <v>331</v>
      </c>
      <c r="P5" s="76" t="s">
        <v>332</v>
      </c>
    </row>
    <row r="6" spans="1:17" ht="10.5" customHeight="1" x14ac:dyDescent="0.25">
      <c r="A6" s="418"/>
      <c r="B6" s="419"/>
      <c r="C6" s="419"/>
      <c r="D6" s="420" t="s">
        <v>333</v>
      </c>
      <c r="E6" s="421" t="s">
        <v>334</v>
      </c>
      <c r="F6" s="421" t="s">
        <v>335</v>
      </c>
      <c r="G6" s="421" t="s">
        <v>81</v>
      </c>
      <c r="H6" s="422" t="s">
        <v>336</v>
      </c>
      <c r="I6" s="421" t="s">
        <v>337</v>
      </c>
      <c r="J6" s="422" t="s">
        <v>84</v>
      </c>
      <c r="K6" s="421" t="s">
        <v>338</v>
      </c>
      <c r="L6" s="423" t="s">
        <v>339</v>
      </c>
      <c r="M6" s="423" t="s">
        <v>340</v>
      </c>
      <c r="N6" s="402"/>
      <c r="O6" s="79" t="s">
        <v>341</v>
      </c>
      <c r="P6" s="80" t="s">
        <v>342</v>
      </c>
      <c r="Q6" s="107"/>
    </row>
    <row r="7" spans="1:17" ht="15" customHeight="1" x14ac:dyDescent="0.25">
      <c r="A7" s="463" t="s">
        <v>343</v>
      </c>
      <c r="B7" s="430" t="s">
        <v>575</v>
      </c>
      <c r="C7" s="414" t="s">
        <v>345</v>
      </c>
      <c r="D7" s="434"/>
      <c r="E7" s="434"/>
      <c r="F7" s="434"/>
      <c r="G7" s="501"/>
      <c r="H7" s="434"/>
      <c r="I7" s="434"/>
      <c r="J7" s="501"/>
      <c r="K7" s="434"/>
      <c r="L7" s="502"/>
      <c r="M7" s="434"/>
      <c r="N7" s="555"/>
      <c r="O7" s="82"/>
      <c r="P7" s="83"/>
      <c r="Q7" s="107"/>
    </row>
    <row r="8" spans="1:17" ht="15" customHeight="1" x14ac:dyDescent="0.3">
      <c r="A8" s="429" t="s">
        <v>576</v>
      </c>
      <c r="B8" s="430" t="s">
        <v>577</v>
      </c>
      <c r="C8" s="414" t="s">
        <v>345</v>
      </c>
      <c r="D8" s="468">
        <f>IF(ISBLANK(Table6!E103),"",Table6!E103)</f>
        <v>25854.069220219499</v>
      </c>
      <c r="E8" s="468">
        <f>IF(ISBLANK(Table6!F103),"",Table6!F103)</f>
        <v>6382.3</v>
      </c>
      <c r="F8" s="468">
        <f>IF(ISBLANK(Table6!G103),"",Table6!G103)</f>
        <v>0</v>
      </c>
      <c r="G8" s="447">
        <f>IF(ISBLANK(Table6!H103),"",Table6!H103)</f>
        <v>32236.361429943001</v>
      </c>
      <c r="H8" s="468">
        <f>IF(ISBLANK(Table6!I103),"",Table6!I103)</f>
        <v>82.066605375069997</v>
      </c>
      <c r="I8" s="468">
        <f>IF(ISBLANK(Table6!J103),"",Table6!J103)</f>
        <v>13938.2745160964</v>
      </c>
      <c r="J8" s="468">
        <f>IF(ISBLANK(Table6!K103),"",Table6!K103)</f>
        <v>9471.1960139043895</v>
      </c>
      <c r="K8" s="468">
        <f>IF(ISBLANK(Table6!L103),"",Table6!L103)</f>
        <v>0</v>
      </c>
      <c r="L8" s="448">
        <f>IF(ISBLANK(Table6!M103),"",Table6!M103)</f>
        <v>55727.902999999998</v>
      </c>
      <c r="M8" s="468">
        <f>IF(ISBLANK(Table6!N103),"",Table6!N103)</f>
        <v>32318.428035318098</v>
      </c>
      <c r="N8" s="555"/>
      <c r="O8" s="82">
        <f>IF(OR(G8="NA",D8="NA",E8="NA",F8="NA"),"NA",SUM(G8)-SUM(D8:F8))</f>
        <v>-7.7902764969621785E-3</v>
      </c>
      <c r="P8" s="83">
        <f>IF(OR(L8="NA",G8="NA",H8="NA",I8="NA",J8="NA",K8="NA"),"NA",SUM(L8)-SUM(G8:K8))</f>
        <v>4.4346811409923248E-3</v>
      </c>
      <c r="Q8" s="107"/>
    </row>
    <row r="9" spans="1:17" ht="15" customHeight="1" x14ac:dyDescent="0.25">
      <c r="A9" s="432" t="s">
        <v>378</v>
      </c>
      <c r="B9" s="433" t="s">
        <v>578</v>
      </c>
      <c r="C9" s="414" t="s">
        <v>345</v>
      </c>
      <c r="D9" s="434">
        <f>IF(ISBLANK(Table3!E9),"",Table3!E9)</f>
        <v>1283.18</v>
      </c>
      <c r="E9" s="434">
        <f>IF(ISBLANK(Table3!F9),"",Table3!F9)</f>
        <v>68.270999999999987</v>
      </c>
      <c r="F9" s="434">
        <f>IF(ISBLANK(Table3!G9),"",Table3!G9)</f>
        <v>0</v>
      </c>
      <c r="G9" s="501">
        <f>IF(ISBLANK(Table3!H9),"",Table3!H9)</f>
        <v>1351.4509999999998</v>
      </c>
      <c r="H9" s="434">
        <f>IF(ISBLANK(Table3!I9),"",Table3!I9)</f>
        <v>-0.84000000000000008</v>
      </c>
      <c r="I9" s="434">
        <f>IF(ISBLANK(Table3!J9),"",Table3!J9)</f>
        <v>-132.596</v>
      </c>
      <c r="J9" s="434">
        <f>IF(ISBLANK(Table3!K9),"",Table3!K9)</f>
        <v>395.459</v>
      </c>
      <c r="K9" s="434">
        <f>IF(ISBLANK(Table3!L9),"",Table3!L9)</f>
        <v>0</v>
      </c>
      <c r="L9" s="502">
        <f>IF(ISBLANK(Table3!M9),"",Table3!M9)</f>
        <v>1613.4739999999999</v>
      </c>
      <c r="M9" s="434">
        <f>IF(ISBLANK(Table3!N9),"",Table3!N9)</f>
        <v>1350.6109999999999</v>
      </c>
      <c r="N9" s="555"/>
      <c r="O9" s="82">
        <f>IF(OR(G9="NA",D9="NA",E9="NA",F9="NA"),"NA",SUM(G9)-SUM(D9:F9))</f>
        <v>-2.2737367544323206E-13</v>
      </c>
      <c r="P9" s="83">
        <f>IF(OR(L9="NA",G9="NA",H9="NA",I9="NA",J9="NA",K9="NA"),"NA",SUM(L9)-SUM(G9:K9))</f>
        <v>0</v>
      </c>
      <c r="Q9" s="107"/>
    </row>
    <row r="10" spans="1:17" ht="15" customHeight="1" x14ac:dyDescent="0.25">
      <c r="A10" s="432" t="s">
        <v>579</v>
      </c>
      <c r="B10" s="433" t="s">
        <v>580</v>
      </c>
      <c r="C10" s="414" t="s">
        <v>345</v>
      </c>
      <c r="D10" s="434">
        <f>IF(ISBLANK(Table9!E9),"",Table9!E9)</f>
        <v>1996.367</v>
      </c>
      <c r="E10" s="434">
        <f>IF(ISBLANK(Table9!F9),"",Table9!F9)</f>
        <v>-568.94000000000005</v>
      </c>
      <c r="F10" s="434">
        <f>IF(ISBLANK(Table9!G9),"",Table9!G9)</f>
        <v>0</v>
      </c>
      <c r="G10" s="434">
        <f>IF(ISBLANK(Table9!H9),"",Table9!H9)</f>
        <v>1427.4269999999999</v>
      </c>
      <c r="H10" s="434">
        <f>IF(ISBLANK(Table9!I9),"",Table9!I9)</f>
        <v>0.153</v>
      </c>
      <c r="I10" s="434">
        <f>IF(ISBLANK(Table9!J9),"",Table9!J9)</f>
        <v>457.22899999999998</v>
      </c>
      <c r="J10" s="434">
        <f>IF(ISBLANK(Table9!K9),"",Table9!K9)</f>
        <v>1340.518</v>
      </c>
      <c r="K10" s="434">
        <f>IF(ISBLANK(Table9!L9),"",Table9!L9)</f>
        <v>0</v>
      </c>
      <c r="L10" s="434">
        <f>IF(ISBLANK(Table9!M9),"",Table9!M9)</f>
        <v>3225.3270000000002</v>
      </c>
      <c r="M10" s="434">
        <f>IF(ISBLANK(Table9!N9),"",Table9!N9)</f>
        <v>1427.58</v>
      </c>
      <c r="N10" s="555"/>
      <c r="O10" s="82">
        <f>IF(OR(G10="NA",D10="NA",E10="NA",F10="NA"),"NA",SUM(G10)-SUM(D10:F10))</f>
        <v>0</v>
      </c>
      <c r="P10" s="83">
        <f>IF(OR(L10="NA",G10="NA",H10="NA",I10="NA",J10="NA",K10="NA"),"NA",SUM(L10)-SUM(G10:K10))</f>
        <v>0</v>
      </c>
      <c r="Q10" s="107"/>
    </row>
    <row r="11" spans="1:17" ht="15" customHeight="1" x14ac:dyDescent="0.3">
      <c r="A11" s="429" t="s">
        <v>581</v>
      </c>
      <c r="B11" s="430" t="s">
        <v>582</v>
      </c>
      <c r="C11" s="414" t="s">
        <v>345</v>
      </c>
      <c r="D11" s="434">
        <f>IF(ISBLANK(Table6!E9),"",Table6!E9)</f>
        <v>29133.616999999998</v>
      </c>
      <c r="E11" s="434">
        <f>IF(ISBLANK(Table6!F9),"",Table6!F9)</f>
        <v>5881.6279999999997</v>
      </c>
      <c r="F11" s="434">
        <f>IF(ISBLANK(Table6!G9),"",Table6!G9)</f>
        <v>0</v>
      </c>
      <c r="G11" s="434">
        <f>IF(ISBLANK(Table6!H9),"",Table6!H9)</f>
        <v>35015.244999999995</v>
      </c>
      <c r="H11" s="434">
        <f>IF(ISBLANK(Table6!I9),"",Table6!I9)</f>
        <v>81.38</v>
      </c>
      <c r="I11" s="434">
        <f>IF(ISBLANK(Table6!J9),"",Table6!J9)</f>
        <v>14262.906999999999</v>
      </c>
      <c r="J11" s="434">
        <f>IF(ISBLANK(Table6!K9),"",Table6!K9)</f>
        <v>11207.173999999999</v>
      </c>
      <c r="K11" s="434">
        <f>IF(ISBLANK(Table6!L9),"",Table6!L9)</f>
        <v>0</v>
      </c>
      <c r="L11" s="434">
        <f>IF(ISBLANK(Table6!M9),"",Table6!M9)</f>
        <v>60566.705999999998</v>
      </c>
      <c r="M11" s="434">
        <f>IF(ISBLANK(Table6!N9),"",Table6!N9)</f>
        <v>35096.624999999993</v>
      </c>
      <c r="N11" s="555"/>
      <c r="O11" s="82">
        <f>IF(OR(G11="NA",D11="NA",E11="NA",F11="NA"),"NA",SUM(G11)-SUM(D11:F11))</f>
        <v>0</v>
      </c>
      <c r="P11" s="83">
        <f>IF(OR(L11="NA",G11="NA",H11="NA",I11="NA",J11="NA",K11="NA"),"NA",SUM(L11)-SUM(G11:K11))</f>
        <v>7.2759576141834259E-12</v>
      </c>
      <c r="Q11" s="107"/>
    </row>
    <row r="12" spans="1:17" ht="15" customHeight="1" x14ac:dyDescent="0.25">
      <c r="A12" s="436" t="s">
        <v>583</v>
      </c>
      <c r="B12" s="503" t="s">
        <v>584</v>
      </c>
      <c r="C12" s="414" t="s">
        <v>345</v>
      </c>
      <c r="D12" s="451">
        <f t="shared" ref="D12:M12" si="0">IF(AND(D11="NP",D8="NP",D9="NP",D10="NP"),"NP",IF(OR(D11="NA",D8="NA",D9="NA",D10="NA"),"NA",IF(ISNUMBER(D11)*ISNUMBER(D8)*ISNUMBER(D9)*ISNUMBER(D10),SUM(D11)-SUM(D8)-SUM(D9)-SUM(D10),"")))</f>
        <v>7.7978049966986873E-4</v>
      </c>
      <c r="E12" s="451">
        <f t="shared" si="0"/>
        <v>-3.0000000003838068E-3</v>
      </c>
      <c r="F12" s="451">
        <f t="shared" si="0"/>
        <v>0</v>
      </c>
      <c r="G12" s="451">
        <f t="shared" si="0"/>
        <v>5.5700569946566247E-3</v>
      </c>
      <c r="H12" s="451">
        <f t="shared" si="0"/>
        <v>3.946249299982274E-4</v>
      </c>
      <c r="I12" s="451">
        <f t="shared" si="0"/>
        <v>-5.1609640121341727E-4</v>
      </c>
      <c r="J12" s="451">
        <f t="shared" si="0"/>
        <v>9.8609560950535524E-4</v>
      </c>
      <c r="K12" s="451">
        <f t="shared" si="0"/>
        <v>0</v>
      </c>
      <c r="L12" s="451">
        <f t="shared" si="0"/>
        <v>1.9999999994979589E-3</v>
      </c>
      <c r="M12" s="451">
        <f t="shared" si="0"/>
        <v>5.964681894511159E-3</v>
      </c>
      <c r="N12" s="555"/>
      <c r="O12" s="86">
        <f>IF(OR(G12="NA",D12="NA",E12="NA",F12="NA"),"NA",SUM(G12)-SUM(D12:F12))</f>
        <v>7.7902764953705628E-3</v>
      </c>
      <c r="P12" s="87">
        <f>IF(OR(L12="NA",G12="NA",H12="NA",I12="NA",J12="NA",K12="NA"),"NA",SUM(L12)-SUM(G12:K12))</f>
        <v>-4.4346811334488312E-3</v>
      </c>
      <c r="Q12" s="107"/>
    </row>
    <row r="13" spans="1:17" ht="15" customHeight="1" x14ac:dyDescent="0.25">
      <c r="A13" s="463" t="s">
        <v>343</v>
      </c>
      <c r="B13" s="430" t="s">
        <v>585</v>
      </c>
      <c r="C13" s="414" t="s">
        <v>345</v>
      </c>
      <c r="D13" s="455"/>
      <c r="E13" s="456"/>
      <c r="F13" s="456"/>
      <c r="G13" s="456"/>
      <c r="H13" s="456"/>
      <c r="I13" s="456"/>
      <c r="J13" s="456"/>
      <c r="K13" s="456"/>
      <c r="L13" s="456"/>
      <c r="M13" s="457"/>
      <c r="N13" s="555"/>
      <c r="O13" s="82"/>
      <c r="P13" s="83"/>
      <c r="Q13" s="107"/>
    </row>
    <row r="14" spans="1:17" ht="15" customHeight="1" x14ac:dyDescent="0.3">
      <c r="A14" s="429" t="s">
        <v>586</v>
      </c>
      <c r="B14" s="430" t="s">
        <v>577</v>
      </c>
      <c r="C14" s="414" t="s">
        <v>345</v>
      </c>
      <c r="D14" s="468">
        <f>IF(ISBLANK(Table6!E104),"",Table6!E104)</f>
        <v>31916.871123115801</v>
      </c>
      <c r="E14" s="468">
        <f>IF(ISBLANK(Table6!F104),"",Table6!F104)</f>
        <v>694.53938663805002</v>
      </c>
      <c r="F14" s="468">
        <f>IF(ISBLANK(Table6!G104),"",Table6!G104)</f>
        <v>-6857.5714821186002</v>
      </c>
      <c r="G14" s="447">
        <f>IF(ISBLANK(Table6!H104),"",Table6!H104)</f>
        <v>25753.8390276352</v>
      </c>
      <c r="H14" s="468">
        <f>IF(ISBLANK(Table6!I104),"",Table6!I104)</f>
        <v>2944.4014508341902</v>
      </c>
      <c r="I14" s="468">
        <f>IF(ISBLANK(Table6!J104),"",Table6!J104)</f>
        <v>10970.688118448899</v>
      </c>
      <c r="J14" s="468">
        <f>IF(ISBLANK(Table6!K104),"",Table6!K104)</f>
        <v>5149.8239364547999</v>
      </c>
      <c r="K14" s="468">
        <f>IF(ISBLANK(Table6!L104),"",Table6!L104)</f>
        <v>-12371.558635068899</v>
      </c>
      <c r="L14" s="448">
        <f>IF(ISBLANK(Table6!M104),"",Table6!M104)</f>
        <v>32447.205000000002</v>
      </c>
      <c r="M14" s="468">
        <f>IF(ISBLANK(Table6!N104),"",Table6!N104)</f>
        <v>28698.240478469401</v>
      </c>
      <c r="N14" s="555"/>
      <c r="O14" s="82">
        <f>IF(OR(G14="NA",D14="NA",E14="NA",F14="NA"),"NA",SUM(G14)-SUM(D14:F14))</f>
        <v>-5.0931703299283981E-11</v>
      </c>
      <c r="P14" s="83">
        <f>IF(OR(L14="NA",G14="NA",H14="NA",I14="NA",J14="NA",K14="NA"),"NA",SUM(L14)-SUM(G14:K14))</f>
        <v>1.1101695810793899E-2</v>
      </c>
      <c r="Q14" s="107"/>
    </row>
    <row r="15" spans="1:17" ht="15" customHeight="1" x14ac:dyDescent="0.25">
      <c r="A15" s="432" t="s">
        <v>393</v>
      </c>
      <c r="B15" s="433" t="s">
        <v>578</v>
      </c>
      <c r="C15" s="414" t="s">
        <v>345</v>
      </c>
      <c r="D15" s="434">
        <f>IF(ISBLANK(Table3!E22),"",Table3!E22)</f>
        <v>-990.37900000000013</v>
      </c>
      <c r="E15" s="434">
        <f>IF(ISBLANK(Table3!F22),"",Table3!F22)</f>
        <v>6.8949999999999978</v>
      </c>
      <c r="F15" s="434">
        <f>IF(ISBLANK(Table3!G22),"",Table3!G22)</f>
        <v>0</v>
      </c>
      <c r="G15" s="501">
        <f>IF(ISBLANK(Table3!H22),"",Table3!H22)</f>
        <v>-983.48400000000015</v>
      </c>
      <c r="H15" s="434">
        <f>IF(ISBLANK(Table3!I22),"",Table3!I22)</f>
        <v>248.41200000000001</v>
      </c>
      <c r="I15" s="434">
        <f>IF(ISBLANK(Table3!J22),"",Table3!J22)</f>
        <v>790.78399999999999</v>
      </c>
      <c r="J15" s="434">
        <f>IF(ISBLANK(Table3!K22),"",Table3!K22)</f>
        <v>-58.530999999999999</v>
      </c>
      <c r="K15" s="434">
        <f>IF(ISBLANK(Table3!L22),"",Table3!L22)</f>
        <v>-67.165000000000006</v>
      </c>
      <c r="L15" s="502">
        <f>IF(ISBLANK(Table3!M22),"",Table3!M22)</f>
        <v>-69.983999999999924</v>
      </c>
      <c r="M15" s="434">
        <f>IF(ISBLANK(Table3!N22),"",Table3!N22)</f>
        <v>-735.07199999999966</v>
      </c>
      <c r="N15" s="555"/>
      <c r="O15" s="82">
        <f>IF(OR(G15="NA",D15="NA",E15="NA",F15="NA"),"NA",SUM(G15)-SUM(D15:F15))</f>
        <v>0</v>
      </c>
      <c r="P15" s="83">
        <f>IF(OR(L15="NA",G15="NA",H15="NA",I15="NA",J15="NA",K15="NA"),"NA",SUM(L15)-SUM(G15:K15))</f>
        <v>1.9895196601282805E-13</v>
      </c>
      <c r="Q15" s="107"/>
    </row>
    <row r="16" spans="1:17" ht="15" customHeight="1" x14ac:dyDescent="0.25">
      <c r="A16" s="432" t="s">
        <v>587</v>
      </c>
      <c r="B16" s="433" t="s">
        <v>580</v>
      </c>
      <c r="C16" s="414" t="s">
        <v>345</v>
      </c>
      <c r="D16" s="434">
        <f>IF(ISBLANK(Table9!E14),"",Table9!E14)</f>
        <v>-2334.1999999999998</v>
      </c>
      <c r="E16" s="434">
        <f>IF(ISBLANK(Table9!F14),"",Table9!F14)</f>
        <v>-50.488</v>
      </c>
      <c r="F16" s="434">
        <f>IF(ISBLANK(Table9!G14),"",Table9!G14)</f>
        <v>346.71899999999999</v>
      </c>
      <c r="G16" s="434">
        <f>IF(ISBLANK(Table9!H14),"",Table9!H14)</f>
        <v>-2037.9620000000002</v>
      </c>
      <c r="H16" s="434">
        <f>IF(ISBLANK(Table9!I14),"",Table9!I14)</f>
        <v>17.984999999999999</v>
      </c>
      <c r="I16" s="434">
        <f>IF(ISBLANK(Table9!J14),"",Table9!J14)</f>
        <v>-70.028999999999996</v>
      </c>
      <c r="J16" s="434">
        <f>IF(ISBLANK(Table9!K14),"",Table9!K14)</f>
        <v>-24.620999999999981</v>
      </c>
      <c r="K16" s="434">
        <f>IF(ISBLANK(Table9!L14),"",Table9!L14)</f>
        <v>-429.13600000000002</v>
      </c>
      <c r="L16" s="434">
        <f>IF(ISBLANK(Table9!M14),"",Table9!M14)</f>
        <v>-2543.7630000000004</v>
      </c>
      <c r="M16" s="434">
        <f>IF(ISBLANK(Table9!N14),"",Table9!N14)</f>
        <v>-2019.9770000000003</v>
      </c>
      <c r="N16" s="555"/>
      <c r="O16" s="82">
        <f>IF(OR(G16="NA",D16="NA",E16="NA",F16="NA"),"NA",SUM(G16)-SUM(D16:F16))</f>
        <v>6.9999999993797246E-3</v>
      </c>
      <c r="P16" s="83">
        <f>IF(OR(L16="NA",G16="NA",H16="NA",I16="NA",J16="NA",K16="NA"),"NA",SUM(L16)-SUM(G16:K16))</f>
        <v>0</v>
      </c>
      <c r="Q16" s="107"/>
    </row>
    <row r="17" spans="1:17" ht="15" customHeight="1" x14ac:dyDescent="0.3">
      <c r="A17" s="429" t="s">
        <v>588</v>
      </c>
      <c r="B17" s="430" t="s">
        <v>582</v>
      </c>
      <c r="C17" s="414" t="s">
        <v>345</v>
      </c>
      <c r="D17" s="434">
        <f>IF(ISBLANK(Table6!E22),"",Table6!E22)</f>
        <v>28592.286</v>
      </c>
      <c r="E17" s="434">
        <f>IF(ISBLANK(Table6!F22),"",Table6!F22)</f>
        <v>650.95700000000011</v>
      </c>
      <c r="F17" s="434">
        <f>IF(ISBLANK(Table6!G22),"",Table6!G22)</f>
        <v>-6510.8519999999999</v>
      </c>
      <c r="G17" s="501">
        <f>IF(ISBLANK(Table6!H22),"",Table6!H22)</f>
        <v>22732.391</v>
      </c>
      <c r="H17" s="434">
        <f>IF(ISBLANK(Table6!I22),"",Table6!I22)</f>
        <v>3210.799</v>
      </c>
      <c r="I17" s="434">
        <f>IF(ISBLANK(Table6!J22),"",Table6!J22)</f>
        <v>11691.441000000001</v>
      </c>
      <c r="J17" s="434">
        <f>IF(ISBLANK(Table6!K22),"",Table6!K22)</f>
        <v>5066.6720000000005</v>
      </c>
      <c r="K17" s="434">
        <f>IF(ISBLANK(Table6!L22),"",Table6!L22)</f>
        <v>-12867.859</v>
      </c>
      <c r="L17" s="502">
        <f>IF(ISBLANK(Table6!M22),"",Table6!M22)</f>
        <v>29833.444</v>
      </c>
      <c r="M17" s="434">
        <f>IF(ISBLANK(Table6!N22),"",Table6!N22)</f>
        <v>25943.19</v>
      </c>
      <c r="N17" s="555"/>
      <c r="O17" s="82">
        <f>IF(OR(G17="NA",D17="NA",E17="NA",F17="NA"),"NA",SUM(G17)-SUM(D17:F17))</f>
        <v>0</v>
      </c>
      <c r="P17" s="83">
        <f>IF(OR(L17="NA",G17="NA",H17="NA",I17="NA",J17="NA",K17="NA"),"NA",SUM(L17)-SUM(G17:K17))</f>
        <v>0</v>
      </c>
      <c r="Q17" s="107"/>
    </row>
    <row r="18" spans="1:17" ht="15" customHeight="1" x14ac:dyDescent="0.25">
      <c r="A18" s="436" t="s">
        <v>589</v>
      </c>
      <c r="B18" s="503" t="s">
        <v>590</v>
      </c>
      <c r="C18" s="414" t="s">
        <v>345</v>
      </c>
      <c r="D18" s="451">
        <f t="shared" ref="D18:M18" si="1">IF(AND(D17="NP",D14="NP",D15="NP",D16="NP"),"NP",IF(OR(D17="NA",D14="NA",D15="NA",D16="NA"),"NA",IF(ISNUMBER(D17)*ISNUMBER(D14)*ISNUMBER(D15)*ISNUMBER(D16),SUM(D17)-SUM(D14)-SUM(D15)-SUM(D16),"")))</f>
        <v>-6.1231158015289111E-3</v>
      </c>
      <c r="E18" s="451">
        <f t="shared" si="1"/>
        <v>1.0613361950092326E-2</v>
      </c>
      <c r="F18" s="451">
        <f t="shared" si="1"/>
        <v>4.8211860035962673E-4</v>
      </c>
      <c r="G18" s="451">
        <f t="shared" si="1"/>
        <v>-2.0276352001928899E-3</v>
      </c>
      <c r="H18" s="451">
        <f t="shared" si="1"/>
        <v>5.4916580977248941E-4</v>
      </c>
      <c r="I18" s="451">
        <f t="shared" si="1"/>
        <v>-2.1184488986136785E-3</v>
      </c>
      <c r="J18" s="451">
        <f t="shared" si="1"/>
        <v>6.3545200582382222E-5</v>
      </c>
      <c r="K18" s="451">
        <f t="shared" si="1"/>
        <v>6.3506889875952766E-4</v>
      </c>
      <c r="L18" s="451">
        <f t="shared" si="1"/>
        <v>-1.4000000001942681E-2</v>
      </c>
      <c r="M18" s="451">
        <f t="shared" si="1"/>
        <v>-1.4784694021727773E-3</v>
      </c>
      <c r="N18" s="555"/>
      <c r="O18" s="86">
        <f>IF(OR(G18="NA",D18="NA",E18="NA",F18="NA"),"NA",SUM(G18)-SUM(D18:F18))</f>
        <v>-6.9999999491159315E-3</v>
      </c>
      <c r="P18" s="87">
        <f>IF(OR(L18="NA",G18="NA",H18="NA",I18="NA",J18="NA",K18="NA"),"NA",SUM(L18)-SUM(G18:K18))</f>
        <v>-1.1101695812250512E-2</v>
      </c>
      <c r="Q18" s="107"/>
    </row>
    <row r="19" spans="1:17" ht="15" customHeight="1" x14ac:dyDescent="0.25">
      <c r="A19" s="463" t="s">
        <v>343</v>
      </c>
      <c r="B19" s="430" t="s">
        <v>591</v>
      </c>
      <c r="C19" s="414" t="s">
        <v>345</v>
      </c>
      <c r="D19" s="455"/>
      <c r="E19" s="456"/>
      <c r="F19" s="456"/>
      <c r="G19" s="456"/>
      <c r="H19" s="456"/>
      <c r="I19" s="456"/>
      <c r="J19" s="456"/>
      <c r="K19" s="456"/>
      <c r="L19" s="456"/>
      <c r="M19" s="457"/>
      <c r="N19" s="555"/>
      <c r="O19" s="82"/>
      <c r="P19" s="83"/>
      <c r="Q19" s="107"/>
    </row>
    <row r="20" spans="1:17" ht="15" customHeight="1" x14ac:dyDescent="0.3">
      <c r="A20" s="429" t="s">
        <v>592</v>
      </c>
      <c r="B20" s="430" t="s">
        <v>577</v>
      </c>
      <c r="C20" s="414" t="s">
        <v>345</v>
      </c>
      <c r="D20" s="468">
        <f>IF(ISBLANK(Table6!E105),"",Table6!E105)</f>
        <v>9803.1674890760205</v>
      </c>
      <c r="E20" s="468">
        <f>IF(ISBLANK(Table6!F105),"",Table6!F105)</f>
        <v>7275.6228122379698</v>
      </c>
      <c r="F20" s="468">
        <f>IF(ISBLANK(Table6!G105),"",Table6!G105)</f>
        <v>-6857.5714821186002</v>
      </c>
      <c r="G20" s="447">
        <f>IF(ISBLANK(Table6!H105),"",Table6!H105)</f>
        <v>10221.2584283125</v>
      </c>
      <c r="H20" s="468">
        <f>IF(ISBLANK(Table6!I105),"",Table6!I105)</f>
        <v>1029.4514048839301</v>
      </c>
      <c r="I20" s="468">
        <f>IF(ISBLANK(Table6!J105),"",Table6!J105)</f>
        <v>9420.2672581891293</v>
      </c>
      <c r="J20" s="468">
        <f>IF(ISBLANK(Table6!K105),"",Table6!K105)</f>
        <v>4879.2414016944203</v>
      </c>
      <c r="K20" s="468">
        <f>IF(ISBLANK(Table6!L105),"",Table6!L105)</f>
        <v>-12371.558635068899</v>
      </c>
      <c r="L20" s="448">
        <f>IF(ISBLANK(Table6!M105),"",Table6!M105)</f>
        <v>13178.66</v>
      </c>
      <c r="M20" s="468">
        <f>IF(ISBLANK(Table6!N105),"",Table6!N105)</f>
        <v>11250.6702240793</v>
      </c>
      <c r="N20" s="555"/>
      <c r="O20" s="82">
        <f>IF(OR(G20="NA",D20="NA",E20="NA",F20="NA"),"NA",SUM(G20)-SUM(D20:F20))</f>
        <v>3.9609117109648651E-2</v>
      </c>
      <c r="P20" s="83">
        <f>IF(OR(L20="NA",G20="NA",H20="NA",I20="NA",J20="NA",K20="NA"),"NA",SUM(L20)-SUM(G20:K20))</f>
        <v>1.4198891767591704E-4</v>
      </c>
      <c r="Q20" s="107"/>
    </row>
    <row r="21" spans="1:17" ht="15" customHeight="1" x14ac:dyDescent="0.25">
      <c r="A21" s="432" t="s">
        <v>399</v>
      </c>
      <c r="B21" s="433" t="s">
        <v>578</v>
      </c>
      <c r="C21" s="414" t="s">
        <v>345</v>
      </c>
      <c r="D21" s="434">
        <f>IF(ISBLANK(Table3!E49),"",Table3!E49)</f>
        <v>1354.4830000000002</v>
      </c>
      <c r="E21" s="434">
        <f>IF(ISBLANK(Table3!F49),"",Table3!F49)</f>
        <v>32.927999999999997</v>
      </c>
      <c r="F21" s="434">
        <f>IF(ISBLANK(Table3!G49),"",Table3!G49)</f>
        <v>0</v>
      </c>
      <c r="G21" s="501">
        <f>IF(ISBLANK(Table3!H49),"",Table3!H49)</f>
        <v>1387.4110000000001</v>
      </c>
      <c r="H21" s="434">
        <f>IF(ISBLANK(Table3!I49),"",Table3!I49)</f>
        <v>-216.904</v>
      </c>
      <c r="I21" s="434">
        <f>IF(ISBLANK(Table3!J49),"",Table3!J49)</f>
        <v>-14.187999999999995</v>
      </c>
      <c r="J21" s="434">
        <f>IF(ISBLANK(Table3!K49),"",Table3!K49)</f>
        <v>45.521000000000001</v>
      </c>
      <c r="K21" s="434">
        <f>IF(ISBLANK(Table3!L49),"",Table3!L49)</f>
        <v>-67.165000000000006</v>
      </c>
      <c r="L21" s="502">
        <f>IF(ISBLANK(Table3!M49),"",Table3!M49)</f>
        <v>1134.675</v>
      </c>
      <c r="M21" s="434">
        <f>IF(ISBLANK(Table3!N49),"",Table3!N49)</f>
        <v>1170.5070000000001</v>
      </c>
      <c r="N21" s="555"/>
      <c r="O21" s="82">
        <f>IF(OR(G21="NA",D21="NA",E21="NA",F21="NA"),"NA",SUM(G21)-SUM(D21:F21))</f>
        <v>0</v>
      </c>
      <c r="P21" s="83">
        <f>IF(OR(L21="NA",G21="NA",H21="NA",I21="NA",J21="NA",K21="NA"),"NA",SUM(L21)-SUM(G21:K21))</f>
        <v>0</v>
      </c>
      <c r="Q21" s="107"/>
    </row>
    <row r="22" spans="1:17" ht="15" customHeight="1" x14ac:dyDescent="0.25">
      <c r="A22" s="432" t="s">
        <v>593</v>
      </c>
      <c r="B22" s="433" t="s">
        <v>580</v>
      </c>
      <c r="C22" s="414" t="s">
        <v>345</v>
      </c>
      <c r="D22" s="434">
        <f>IF(ISBLANK(Table9!E25),"",Table9!E25)</f>
        <v>-474.51299999999998</v>
      </c>
      <c r="E22" s="434">
        <f>IF(ISBLANK(Table9!F25),"",Table9!F25)</f>
        <v>-352.52199999999999</v>
      </c>
      <c r="F22" s="434">
        <f>IF(ISBLANK(Table9!G25),"",Table9!G25)</f>
        <v>346.72</v>
      </c>
      <c r="G22" s="434">
        <f>IF(ISBLANK(Table9!H25),"",Table9!H25)</f>
        <v>-480.31499999999994</v>
      </c>
      <c r="H22" s="434">
        <f>IF(ISBLANK(Table9!I25),"",Table9!I25)</f>
        <v>252.321</v>
      </c>
      <c r="I22" s="434">
        <f>IF(ISBLANK(Table9!J25),"",Table9!J25)</f>
        <v>207.44499999999999</v>
      </c>
      <c r="J22" s="434">
        <f>IF(ISBLANK(Table9!K25),"",Table9!K25)</f>
        <v>239.215</v>
      </c>
      <c r="K22" s="434">
        <f>IF(ISBLANK(Table9!L25),"",Table9!L25)</f>
        <v>-429.13600000000002</v>
      </c>
      <c r="L22" s="434">
        <f>IF(ISBLANK(Table9!M25),"",Table9!M25)</f>
        <v>-210.46999999999997</v>
      </c>
      <c r="M22" s="434">
        <f>IF(ISBLANK(Table9!N25),"",Table9!N25)</f>
        <v>-227.99399999999994</v>
      </c>
      <c r="N22" s="555"/>
      <c r="O22" s="82">
        <f>IF(OR(G22="NA",D22="NA",E22="NA",F22="NA"),"NA",SUM(G22)-SUM(D22:F22))</f>
        <v>0</v>
      </c>
      <c r="P22" s="83">
        <f>IF(OR(L22="NA",G22="NA",H22="NA",I22="NA",J22="NA",K22="NA"),"NA",SUM(L22)-SUM(G22:K22))</f>
        <v>0</v>
      </c>
      <c r="Q22" s="107"/>
    </row>
    <row r="23" spans="1:17" ht="15" customHeight="1" x14ac:dyDescent="0.3">
      <c r="A23" s="429" t="s">
        <v>594</v>
      </c>
      <c r="B23" s="430" t="s">
        <v>582</v>
      </c>
      <c r="C23" s="414" t="s">
        <v>345</v>
      </c>
      <c r="D23" s="434">
        <f>IF(ISBLANK(Table6!E49),"",Table6!E49)</f>
        <v>10683.177000000001</v>
      </c>
      <c r="E23" s="434">
        <f>IF(ISBLANK(Table6!F49),"",Table6!F49)</f>
        <v>6956.0290000000005</v>
      </c>
      <c r="F23" s="434">
        <f>IF(ISBLANK(Table6!G49),"",Table6!G49)</f>
        <v>-6510.8519999999999</v>
      </c>
      <c r="G23" s="501">
        <f>IF(ISBLANK(Table6!H49),"",Table6!H49)</f>
        <v>11128.354000000001</v>
      </c>
      <c r="H23" s="434">
        <f>IF(ISBLANK(Table6!I49),"",Table6!I49)</f>
        <v>1064.8679999999999</v>
      </c>
      <c r="I23" s="434">
        <f>IF(ISBLANK(Table6!J49),"",Table6!J49)</f>
        <v>9613.5240000000013</v>
      </c>
      <c r="J23" s="434">
        <f>IF(ISBLANK(Table6!K49),"",Table6!K49)</f>
        <v>5163.9780000000001</v>
      </c>
      <c r="K23" s="434">
        <f>IF(ISBLANK(Table6!L49),"",Table6!L49)</f>
        <v>-12867.859</v>
      </c>
      <c r="L23" s="502">
        <f>IF(ISBLANK(Table6!M49),"",Table6!M49)</f>
        <v>14102.865000000002</v>
      </c>
      <c r="M23" s="434">
        <f>IF(ISBLANK(Table6!N49),"",Table6!N49)</f>
        <v>12193.222</v>
      </c>
      <c r="N23" s="555"/>
      <c r="O23" s="82">
        <f>IF(OR(G23="NA",D23="NA",E23="NA",F23="NA"),"NA",SUM(G23)-SUM(D23:F23))</f>
        <v>-1.8189894035458565E-12</v>
      </c>
      <c r="P23" s="83">
        <f>IF(OR(L23="NA",G23="NA",H23="NA",I23="NA",J23="NA",K23="NA"),"NA",SUM(L23)-SUM(G23:K23))</f>
        <v>0</v>
      </c>
      <c r="Q23" s="107"/>
    </row>
    <row r="24" spans="1:17" ht="15" customHeight="1" x14ac:dyDescent="0.25">
      <c r="A24" s="436" t="s">
        <v>595</v>
      </c>
      <c r="B24" s="503" t="s">
        <v>596</v>
      </c>
      <c r="C24" s="414" t="s">
        <v>345</v>
      </c>
      <c r="D24" s="451">
        <f t="shared" ref="D24:M24" si="2">IF(AND(D23="NP",D20="NP",D21="NP",D22="NP"),"NP",IF(OR(D23="NA",D20="NA",D21="NA",D22="NA"),"NA",IF(ISNUMBER(D23)*ISNUMBER(D20)*ISNUMBER(D21)*ISNUMBER(D22),SUM(D23)-SUM(D20)-SUM(D21)-SUM(D22),"")))</f>
        <v>3.9510923980799362E-2</v>
      </c>
      <c r="E24" s="451">
        <f t="shared" si="2"/>
        <v>1.8776203063453067E-4</v>
      </c>
      <c r="F24" s="451">
        <f t="shared" si="2"/>
        <v>-5.1788139967356983E-4</v>
      </c>
      <c r="G24" s="451">
        <f t="shared" si="2"/>
        <v>-4.2831249868413579E-4</v>
      </c>
      <c r="H24" s="451">
        <f t="shared" si="2"/>
        <v>-4.0488393014470603E-4</v>
      </c>
      <c r="I24" s="451">
        <f t="shared" si="2"/>
        <v>-2.5818912803288185E-4</v>
      </c>
      <c r="J24" s="451">
        <f t="shared" si="2"/>
        <v>5.9830557970030895E-4</v>
      </c>
      <c r="K24" s="451">
        <f t="shared" si="2"/>
        <v>6.3506889875952766E-4</v>
      </c>
      <c r="L24" s="451">
        <f t="shared" si="2"/>
        <v>1.7621459846850485E-12</v>
      </c>
      <c r="M24" s="451">
        <f t="shared" si="2"/>
        <v>3.877592069946445E-2</v>
      </c>
      <c r="N24" s="555"/>
      <c r="O24" s="86">
        <f>IF(OR(G24="NA",D24="NA",E24="NA",F24="NA"),"NA",SUM(G24)-SUM(D24:F24))</f>
        <v>-3.9609117110444458E-2</v>
      </c>
      <c r="P24" s="87">
        <f>IF(OR(L24="NA",G24="NA",H24="NA",I24="NA",J24="NA",K24="NA"),"NA",SUM(L24)-SUM(G24:K24))</f>
        <v>-1.4198891983596695E-4</v>
      </c>
      <c r="Q24" s="107"/>
    </row>
    <row r="25" spans="1:17" ht="15" customHeight="1" x14ac:dyDescent="0.25">
      <c r="A25" s="504" t="s">
        <v>343</v>
      </c>
      <c r="B25" s="505" t="s">
        <v>407</v>
      </c>
      <c r="C25" s="506"/>
      <c r="D25" s="507"/>
      <c r="E25" s="508"/>
      <c r="F25" s="508"/>
      <c r="G25" s="508"/>
      <c r="H25" s="508"/>
      <c r="I25" s="508"/>
      <c r="J25" s="508"/>
      <c r="K25" s="508"/>
      <c r="L25" s="508"/>
      <c r="M25" s="509"/>
      <c r="N25" s="555"/>
      <c r="O25" s="144"/>
      <c r="P25" s="145"/>
      <c r="Q25" s="107"/>
    </row>
    <row r="26" spans="1:17" ht="15" customHeight="1" x14ac:dyDescent="0.25">
      <c r="A26" s="463" t="s">
        <v>343</v>
      </c>
      <c r="B26" s="430" t="s">
        <v>597</v>
      </c>
      <c r="C26" s="414" t="s">
        <v>345</v>
      </c>
      <c r="D26" s="510"/>
      <c r="E26" s="501"/>
      <c r="F26" s="501"/>
      <c r="G26" s="501"/>
      <c r="H26" s="501"/>
      <c r="I26" s="501"/>
      <c r="J26" s="501"/>
      <c r="K26" s="501"/>
      <c r="L26" s="501"/>
      <c r="M26" s="502"/>
      <c r="N26" s="555"/>
      <c r="O26" s="82"/>
      <c r="P26" s="83"/>
      <c r="Q26" s="107"/>
    </row>
    <row r="27" spans="1:17" ht="15" customHeight="1" x14ac:dyDescent="0.3">
      <c r="A27" s="429" t="s">
        <v>598</v>
      </c>
      <c r="B27" s="430" t="s">
        <v>577</v>
      </c>
      <c r="C27" s="414" t="s">
        <v>345</v>
      </c>
      <c r="D27" s="468">
        <f t="shared" ref="D27:M27" si="3">IF(OR(D14="NA",D20="NA"),"NA",IF(ISNUMBER(D14)*ISNUMBER(D20),SUM(D14)-SUM(D20),""))</f>
        <v>22113.703634039783</v>
      </c>
      <c r="E27" s="468">
        <f t="shared" si="3"/>
        <v>-6581.0834255999198</v>
      </c>
      <c r="F27" s="468">
        <f t="shared" si="3"/>
        <v>0</v>
      </c>
      <c r="G27" s="447">
        <f t="shared" si="3"/>
        <v>15532.5805993227</v>
      </c>
      <c r="H27" s="468">
        <f t="shared" si="3"/>
        <v>1914.9500459502601</v>
      </c>
      <c r="I27" s="468">
        <f t="shared" si="3"/>
        <v>1550.4208602597701</v>
      </c>
      <c r="J27" s="468">
        <f t="shared" si="3"/>
        <v>270.58253476037953</v>
      </c>
      <c r="K27" s="468">
        <f t="shared" si="3"/>
        <v>0</v>
      </c>
      <c r="L27" s="448">
        <f t="shared" si="3"/>
        <v>19268.545000000002</v>
      </c>
      <c r="M27" s="468">
        <f t="shared" si="3"/>
        <v>17447.570254390099</v>
      </c>
      <c r="N27" s="555"/>
      <c r="O27" s="82">
        <f>IF(OR(G27="NA",D27="NA",E27="NA",F27="NA"),"NA",SUM(G27)-SUM(D27:F27))</f>
        <v>-3.9609117162399343E-2</v>
      </c>
      <c r="P27" s="83">
        <f>IF(OR(L27="NA",G27="NA",H27="NA",I27="NA",J27="NA",K27="NA"),"NA",SUM(L27)-SUM(G27:K27))</f>
        <v>1.0959706894936971E-2</v>
      </c>
      <c r="Q27" s="107"/>
    </row>
    <row r="28" spans="1:17" ht="15" customHeight="1" x14ac:dyDescent="0.25">
      <c r="A28" s="432" t="s">
        <v>599</v>
      </c>
      <c r="B28" s="433" t="s">
        <v>578</v>
      </c>
      <c r="C28" s="414" t="s">
        <v>345</v>
      </c>
      <c r="D28" s="434">
        <f>IF(ISBLANK(Table3!E95),"",Table3!E95)</f>
        <v>-2344.8620000000001</v>
      </c>
      <c r="E28" s="434">
        <f>IF(ISBLANK(Table3!F95),"",Table3!F95)</f>
        <v>-26.033000000000001</v>
      </c>
      <c r="F28" s="434">
        <f>IF(ISBLANK(Table3!G95),"",Table3!G95)</f>
        <v>0</v>
      </c>
      <c r="G28" s="501">
        <f>IF(ISBLANK(Table3!H95),"",Table3!H95)</f>
        <v>-2370.8950000000004</v>
      </c>
      <c r="H28" s="434">
        <f>IF(ISBLANK(Table3!I95),"",Table3!I95)</f>
        <v>465.31600000000003</v>
      </c>
      <c r="I28" s="434">
        <f>IF(ISBLANK(Table3!J95),"",Table3!J95)</f>
        <v>804.97199999999998</v>
      </c>
      <c r="J28" s="434">
        <f>IF(ISBLANK(Table3!K95),"",Table3!K95)</f>
        <v>-104.05199999999999</v>
      </c>
      <c r="K28" s="434">
        <f>IF(ISBLANK(Table3!L95),"",Table3!L95)</f>
        <v>0</v>
      </c>
      <c r="L28" s="502">
        <f>IF(ISBLANK(Table3!M95),"",Table3!M95)</f>
        <v>-1204.6589999999999</v>
      </c>
      <c r="M28" s="434">
        <f>IF(ISBLANK(Table3!N95),"",Table3!N95)</f>
        <v>-1905.5789999999997</v>
      </c>
      <c r="N28" s="555"/>
      <c r="O28" s="82">
        <f>IF(OR(G28="NA",D28="NA",E28="NA",F28="NA"),"NA",SUM(G28)-SUM(D28:F28))</f>
        <v>-4.5474735088646412E-13</v>
      </c>
      <c r="P28" s="83">
        <f>IF(OR(L28="NA",G28="NA",H28="NA",I28="NA",J28="NA",K28="NA"),"NA",SUM(L28)-SUM(G28:K28))</f>
        <v>4.5474735088646412E-13</v>
      </c>
      <c r="Q28" s="107"/>
    </row>
    <row r="29" spans="1:17" ht="15" customHeight="1" x14ac:dyDescent="0.25">
      <c r="A29" s="432" t="s">
        <v>600</v>
      </c>
      <c r="B29" s="433" t="s">
        <v>580</v>
      </c>
      <c r="C29" s="414" t="s">
        <v>345</v>
      </c>
      <c r="D29" s="434">
        <f>IF(ISBLANK(Table9!E37),"",Table9!E37)</f>
        <v>-1859.6869999999999</v>
      </c>
      <c r="E29" s="434">
        <f>IF(ISBLANK(Table9!F37),"",Table9!F37)</f>
        <v>302.03399999999999</v>
      </c>
      <c r="F29" s="434">
        <f>IF(ISBLANK(Table9!G37),"",Table9!G37)</f>
        <v>-1.0000000000331966E-3</v>
      </c>
      <c r="G29" s="434">
        <f>IF(ISBLANK(Table9!H37),"",Table9!H37)</f>
        <v>-1557.6470000000004</v>
      </c>
      <c r="H29" s="434">
        <f>IF(ISBLANK(Table9!I37),"",Table9!I37)</f>
        <v>-234.33600000000001</v>
      </c>
      <c r="I29" s="434">
        <f>IF(ISBLANK(Table9!J37),"",Table9!J37)</f>
        <v>-277.47399999999999</v>
      </c>
      <c r="J29" s="434">
        <f>IF(ISBLANK(Table9!K37),"",Table9!K37)</f>
        <v>-263.83600000000001</v>
      </c>
      <c r="K29" s="434">
        <f>IF(ISBLANK(Table9!L37),"",Table9!L37)</f>
        <v>0</v>
      </c>
      <c r="L29" s="434">
        <f>IF(ISBLANK(Table9!M37),"",Table9!M37)</f>
        <v>-2333.2930000000006</v>
      </c>
      <c r="M29" s="434">
        <f>IF(ISBLANK(Table9!N37),"",Table9!N37)</f>
        <v>-1791.9830000000004</v>
      </c>
      <c r="N29" s="555"/>
      <c r="O29" s="82">
        <f>IF(OR(G29="NA",D29="NA",E29="NA",F29="NA"),"NA",SUM(G29)-SUM(D29:F29))</f>
        <v>6.9999999993797246E-3</v>
      </c>
      <c r="P29" s="83">
        <f>IF(OR(L29="NA",G29="NA",H29="NA",I29="NA",J29="NA",K29="NA"),"NA",SUM(L29)-SUM(G29:K29))</f>
        <v>0</v>
      </c>
      <c r="Q29" s="107"/>
    </row>
    <row r="30" spans="1:17" ht="15" customHeight="1" x14ac:dyDescent="0.3">
      <c r="A30" s="429" t="s">
        <v>601</v>
      </c>
      <c r="B30" s="430" t="s">
        <v>582</v>
      </c>
      <c r="C30" s="414" t="s">
        <v>345</v>
      </c>
      <c r="D30" s="434">
        <f>IF(ISBLANK(Table6!E81),"",Table6!E81)</f>
        <v>17909.108999999997</v>
      </c>
      <c r="E30" s="434">
        <f>IF(ISBLANK(Table6!F81),"",Table6!F81)</f>
        <v>-6305.0720000000001</v>
      </c>
      <c r="F30" s="434">
        <f>IF(ISBLANK(Table6!G81),"",Table6!G81)</f>
        <v>0</v>
      </c>
      <c r="G30" s="501">
        <f>IF(ISBLANK(Table6!H81),"",Table6!H81)</f>
        <v>11604.036999999998</v>
      </c>
      <c r="H30" s="434">
        <f>IF(ISBLANK(Table6!I81),"",Table6!I81)</f>
        <v>2145.931</v>
      </c>
      <c r="I30" s="434">
        <f>IF(ISBLANK(Table6!J81),"",Table6!J81)</f>
        <v>2077.9169999999995</v>
      </c>
      <c r="J30" s="434">
        <f>IF(ISBLANK(Table6!K81),"",Table6!K81)</f>
        <v>-97.305999999999585</v>
      </c>
      <c r="K30" s="434">
        <f>IF(ISBLANK(Table6!L81),"",Table6!L81)</f>
        <v>0</v>
      </c>
      <c r="L30" s="502">
        <f>IF(ISBLANK(Table6!M81),"",Table6!M81)</f>
        <v>15730.578999999998</v>
      </c>
      <c r="M30" s="434">
        <f>IF(ISBLANK(Table6!N81),"",Table6!N81)</f>
        <v>13749.967999999999</v>
      </c>
      <c r="N30" s="555"/>
      <c r="O30" s="82">
        <f>IF(OR(G30="NA",D30="NA",E30="NA",F30="NA"),"NA",SUM(G30)-SUM(D30:F30))</f>
        <v>1.8189894035458565E-12</v>
      </c>
      <c r="P30" s="83">
        <f>IF(OR(L30="NA",G30="NA",H30="NA",I30="NA",J30="NA",K30="NA"),"NA",SUM(L30)-SUM(G30:K30))</f>
        <v>0</v>
      </c>
      <c r="Q30" s="107"/>
    </row>
    <row r="31" spans="1:17" ht="15" customHeight="1" x14ac:dyDescent="0.25">
      <c r="A31" s="436" t="s">
        <v>602</v>
      </c>
      <c r="B31" s="503" t="s">
        <v>603</v>
      </c>
      <c r="C31" s="414" t="s">
        <v>345</v>
      </c>
      <c r="D31" s="451">
        <f t="shared" ref="D31:M31" si="4">IF(AND(D30="NP",D27="NP",D28="NP",D29="NP"),"NP",IF(OR(D30="NA",D27="NA",D28="NA",D29="NA"),"NA",IF(ISNUMBER(D30)*ISNUMBER(D27)*ISNUMBER(D28)*ISNUMBER(D29),SUM(D30)-SUM(D27)-SUM(D28)-SUM(D29),"")))</f>
        <v>-4.5634039785909408E-2</v>
      </c>
      <c r="E31" s="451">
        <f t="shared" si="4"/>
        <v>1.042559991969938E-2</v>
      </c>
      <c r="F31" s="451">
        <f t="shared" si="4"/>
        <v>1.0000000000331966E-3</v>
      </c>
      <c r="G31" s="451">
        <f t="shared" si="4"/>
        <v>-1.5993227011676936E-3</v>
      </c>
      <c r="H31" s="451">
        <f t="shared" si="4"/>
        <v>9.5404973990298458E-4</v>
      </c>
      <c r="I31" s="451">
        <f t="shared" si="4"/>
        <v>-1.8602597705807966E-3</v>
      </c>
      <c r="J31" s="451">
        <f t="shared" si="4"/>
        <v>-5.347603790823996E-4</v>
      </c>
      <c r="K31" s="451">
        <f t="shared" si="4"/>
        <v>0</v>
      </c>
      <c r="L31" s="451">
        <f t="shared" si="4"/>
        <v>-1.400000000376167E-2</v>
      </c>
      <c r="M31" s="451">
        <f t="shared" si="4"/>
        <v>-4.0254390099789816E-2</v>
      </c>
      <c r="N31" s="555"/>
      <c r="O31" s="86">
        <f>IF(OR(G31="NA",D31="NA",E31="NA",F31="NA"),"NA",SUM(G31)-SUM(D31:F31))</f>
        <v>3.2609117165009138E-2</v>
      </c>
      <c r="P31" s="87">
        <f>IF(OR(L31="NA",G31="NA",H31="NA",I31="NA",J31="NA",K31="NA"),"NA",SUM(L31)-SUM(G31:K31))</f>
        <v>-1.0959706892833765E-2</v>
      </c>
      <c r="Q31" s="107"/>
    </row>
    <row r="32" spans="1:17" ht="15" customHeight="1" x14ac:dyDescent="0.25">
      <c r="A32" s="511" t="s">
        <v>343</v>
      </c>
      <c r="B32" s="430" t="s">
        <v>604</v>
      </c>
      <c r="C32" s="414" t="s">
        <v>345</v>
      </c>
      <c r="D32" s="434"/>
      <c r="E32" s="434"/>
      <c r="F32" s="434"/>
      <c r="G32" s="501"/>
      <c r="H32" s="434"/>
      <c r="I32" s="434"/>
      <c r="J32" s="434"/>
      <c r="K32" s="434"/>
      <c r="L32" s="502"/>
      <c r="M32" s="434"/>
      <c r="N32" s="555"/>
      <c r="O32" s="82"/>
      <c r="P32" s="83"/>
      <c r="Q32" s="107"/>
    </row>
    <row r="33" spans="1:1025" ht="15" customHeight="1" x14ac:dyDescent="0.3">
      <c r="A33" s="429" t="s">
        <v>605</v>
      </c>
      <c r="B33" s="430" t="s">
        <v>606</v>
      </c>
      <c r="C33" s="414" t="s">
        <v>345</v>
      </c>
      <c r="D33" s="434">
        <f>IF(ISBLANK(Table6!E106),"",Table6!E106)</f>
        <v>164.67652733892999</v>
      </c>
      <c r="E33" s="434">
        <f>IF(ISBLANK(Table6!F106),"",Table6!F106)</f>
        <v>86.322075706280003</v>
      </c>
      <c r="F33" s="434">
        <f>IF(ISBLANK(Table6!G106),"",Table6!G106)</f>
        <v>0</v>
      </c>
      <c r="G33" s="501">
        <f>IF(ISBLANK(Table6!H106),"",Table6!H106)</f>
        <v>250.99860304520999</v>
      </c>
      <c r="H33" s="434">
        <f>IF(ISBLANK(Table6!I106),"",Table6!I106)</f>
        <v>0</v>
      </c>
      <c r="I33" s="434">
        <f>IF(ISBLANK(Table6!J106),"",Table6!J106)</f>
        <v>1854.8350576640701</v>
      </c>
      <c r="J33" s="434">
        <f>IF(ISBLANK(Table6!K106),"",Table6!K106)</f>
        <v>259.14723976027301</v>
      </c>
      <c r="K33" s="434">
        <f>IF(ISBLANK(Table6!L106),"",Table6!L106)</f>
        <v>-912.127840230689</v>
      </c>
      <c r="L33" s="502">
        <f>IF(ISBLANK(Table6!M106),"",Table6!M106)</f>
        <v>1452.8530602388701</v>
      </c>
      <c r="M33" s="434">
        <f>IF(ISBLANK(Table6!N106),"",Table6!N106)</f>
        <v>250.99860304520999</v>
      </c>
      <c r="N33" s="555"/>
      <c r="O33" s="82">
        <f>IF(OR(G33="NA",D33="NA",E33="NA",F33="NA"),"NA",SUM(G33)-SUM(D33:F33))</f>
        <v>0</v>
      </c>
      <c r="P33" s="83">
        <f>IF(OR(L33="NA",G33="NA",H33="NA",I33="NA",J33="NA",K33="NA"),"NA",SUM(L33)-SUM(G33:K33))</f>
        <v>5.9117155615240335E-12</v>
      </c>
      <c r="Q33" s="107"/>
    </row>
    <row r="34" spans="1:1025" ht="15" customHeight="1" x14ac:dyDescent="0.25">
      <c r="A34" s="432" t="s">
        <v>607</v>
      </c>
      <c r="B34" s="433" t="s">
        <v>608</v>
      </c>
      <c r="C34" s="414" t="s">
        <v>345</v>
      </c>
      <c r="D34" s="434">
        <f>IF(ISBLANK(Table3!E99),"",Table3!E99)</f>
        <v>615.39700000000005</v>
      </c>
      <c r="E34" s="434">
        <f>IF(ISBLANK(Table3!F99),"",Table3!F99)</f>
        <v>-1.2349999999999994</v>
      </c>
      <c r="F34" s="434">
        <f>IF(ISBLANK(Table3!G99),"",Table3!G99)</f>
        <v>0</v>
      </c>
      <c r="G34" s="501">
        <f>IF(ISBLANK(Table3!H99),"",Table3!H99)</f>
        <v>614.16199999999992</v>
      </c>
      <c r="H34" s="434">
        <f>IF(ISBLANK(Table3!I99),"",Table3!I99)</f>
        <v>4.5999999999999999E-2</v>
      </c>
      <c r="I34" s="434">
        <f>IF(ISBLANK(Table3!J99),"",Table3!J99)</f>
        <v>55.648000000000003</v>
      </c>
      <c r="J34" s="434">
        <f>IF(ISBLANK(Table3!K99),"",Table3!K99)</f>
        <v>27.332000000000001</v>
      </c>
      <c r="K34" s="434">
        <f>IF(ISBLANK(Table3!L99),"",Table3!L99)</f>
        <v>-67.165000000000006</v>
      </c>
      <c r="L34" s="502">
        <f>IF(ISBLANK(Table3!M99),"",Table3!M99)</f>
        <v>630.02300000000002</v>
      </c>
      <c r="M34" s="434">
        <f>IF(ISBLANK(Table3!N99),"",Table3!N99)</f>
        <v>614.20799999999997</v>
      </c>
      <c r="N34" s="555"/>
      <c r="O34" s="82">
        <f>IF(OR(G34="NA",D34="NA",E34="NA",F34="NA"),"NA",SUM(G34)-SUM(D34:F34))</f>
        <v>-1.1368683772161603E-13</v>
      </c>
      <c r="P34" s="83">
        <f>IF(OR(L34="NA",G34="NA",H34="NA",I34="NA",J34="NA",K34="NA"),"NA",SUM(L34)-SUM(G34:K34))</f>
        <v>0</v>
      </c>
      <c r="Q34" s="107"/>
    </row>
    <row r="35" spans="1:1025" ht="15" customHeight="1" x14ac:dyDescent="0.25">
      <c r="A35" s="432" t="s">
        <v>609</v>
      </c>
      <c r="B35" s="433" t="s">
        <v>610</v>
      </c>
      <c r="C35" s="414" t="s">
        <v>345</v>
      </c>
      <c r="D35" s="434"/>
      <c r="E35" s="434"/>
      <c r="F35" s="434"/>
      <c r="G35" s="501"/>
      <c r="H35" s="434"/>
      <c r="I35" s="434"/>
      <c r="J35" s="434"/>
      <c r="K35" s="434"/>
      <c r="L35" s="502"/>
      <c r="M35" s="434"/>
      <c r="N35" s="555"/>
      <c r="O35" s="82">
        <f>IF(OR(G35="NA",D35="NA",E35="NA",F35="NA"),"NA",SUM(G35)-SUM(D35:F35))</f>
        <v>0</v>
      </c>
      <c r="P35" s="83">
        <f>IF(OR(L35="NA",G35="NA",H35="NA",I35="NA",J35="NA",K35="NA"),"NA",SUM(L35)-SUM(G35:K35))</f>
        <v>0</v>
      </c>
      <c r="Q35" s="107"/>
    </row>
    <row r="36" spans="1:1025" ht="15" customHeight="1" x14ac:dyDescent="0.3">
      <c r="A36" s="429" t="s">
        <v>611</v>
      </c>
      <c r="B36" s="430" t="s">
        <v>612</v>
      </c>
      <c r="C36" s="414" t="s">
        <v>345</v>
      </c>
      <c r="D36" s="434">
        <f>IF(ISBLANK(Table6!E86),"",Table6!E86)</f>
        <v>116.49</v>
      </c>
      <c r="E36" s="434">
        <f>IF(ISBLANK(Table6!F86),"",Table6!F86)</f>
        <v>74.790000000000006</v>
      </c>
      <c r="F36" s="434" t="str">
        <f>IF(ISBLANK(Table6!G86),"",Table6!G86)</f>
        <v>NA</v>
      </c>
      <c r="G36" s="501">
        <f>IF(ISBLANK(Table6!H86),"",Table6!H86)</f>
        <v>191.28</v>
      </c>
      <c r="H36" s="434">
        <f>IF(ISBLANK(Table6!I86),"",Table6!I86)</f>
        <v>4.5999999999999999E-2</v>
      </c>
      <c r="I36" s="434">
        <f>IF(ISBLANK(Table6!J86),"",Table6!J86)</f>
        <v>2003.95</v>
      </c>
      <c r="J36" s="434">
        <f>IF(ISBLANK(Table6!K86),"",Table6!K86)</f>
        <v>151.18899999999999</v>
      </c>
      <c r="K36" s="434">
        <f>IF(ISBLANK(Table6!L86),"",Table6!L86)</f>
        <v>-1094.981</v>
      </c>
      <c r="L36" s="502">
        <f>IF(ISBLANK(Table6!M86),"",Table6!M86)</f>
        <v>1251.4839999999997</v>
      </c>
      <c r="M36" s="434">
        <f>IF(ISBLANK(Table6!N86),"",Table6!N86)</f>
        <v>191.32599999999999</v>
      </c>
      <c r="N36" s="555"/>
      <c r="O36" s="82" t="str">
        <f>IF(OR(G36="NA",D36="NA",E36="NA",F36="NA"),"NA",SUM(G36)-SUM(D36:F36))</f>
        <v>NA</v>
      </c>
      <c r="P36" s="83">
        <f>IF(OR(L36="NA",G36="NA",H36="NA",I36="NA",J36="NA",K36="NA"),"NA",SUM(L36)-SUM(G36:K36))</f>
        <v>0</v>
      </c>
      <c r="Q36" s="107"/>
    </row>
    <row r="37" spans="1:1025" ht="15" customHeight="1" x14ac:dyDescent="0.25">
      <c r="A37" s="418" t="s">
        <v>613</v>
      </c>
      <c r="B37" s="512" t="s">
        <v>614</v>
      </c>
      <c r="C37" s="419" t="s">
        <v>345</v>
      </c>
      <c r="D37" s="513" t="str">
        <f t="shared" ref="D37:M37" si="5">IF(AND(D36="NP",D33="NP",D34="NP",D35="NP"),"NP",IF(OR(D36="NA",D33="NA",D34="NA",D35="NA"),"NA",IF(ISNUMBER(D36)*ISNUMBER(D33)*ISNUMBER(D34)*ISNUMBER(D35),SUM(D36)-SUM(D33)-SUM(D34)-SUM(D35),"")))</f>
        <v/>
      </c>
      <c r="E37" s="513" t="str">
        <f t="shared" si="5"/>
        <v/>
      </c>
      <c r="F37" s="513" t="str">
        <f t="shared" si="5"/>
        <v>NA</v>
      </c>
      <c r="G37" s="513" t="str">
        <f t="shared" si="5"/>
        <v/>
      </c>
      <c r="H37" s="513" t="str">
        <f t="shared" si="5"/>
        <v/>
      </c>
      <c r="I37" s="513" t="str">
        <f t="shared" si="5"/>
        <v/>
      </c>
      <c r="J37" s="513" t="str">
        <f t="shared" si="5"/>
        <v/>
      </c>
      <c r="K37" s="513" t="str">
        <f t="shared" si="5"/>
        <v/>
      </c>
      <c r="L37" s="513" t="str">
        <f t="shared" si="5"/>
        <v/>
      </c>
      <c r="M37" s="513" t="str">
        <f t="shared" si="5"/>
        <v/>
      </c>
      <c r="N37" s="555"/>
      <c r="O37" s="91" t="str">
        <f>IF(OR(G37="NA",D37="NA",E37="NA",F37="NA"),"NA",SUM(G37)-SUM(D37:F37))</f>
        <v>NA</v>
      </c>
      <c r="P37" s="92">
        <f>IF(OR(L37="NA",G37="NA",H37="NA",I37="NA",J37="NA",K37="NA"),"NA",SUM(L37)-SUM(G37:K37))</f>
        <v>0</v>
      </c>
      <c r="Q37" s="107"/>
    </row>
    <row r="38" spans="1:1025" s="605" customFormat="1" ht="10.5" customHeight="1" x14ac:dyDescent="0.25">
      <c r="A38" s="554"/>
      <c r="B38" s="402"/>
      <c r="C38" s="402"/>
      <c r="D38" s="555"/>
      <c r="E38" s="555"/>
      <c r="F38" s="555"/>
      <c r="G38" s="555"/>
      <c r="H38" s="555"/>
      <c r="I38" s="555"/>
      <c r="J38" s="555"/>
      <c r="K38" s="555"/>
      <c r="L38" s="555"/>
      <c r="M38" s="555"/>
      <c r="N38" s="555"/>
      <c r="O38" s="555"/>
      <c r="P38" s="555"/>
      <c r="Q38" s="402"/>
      <c r="R38" s="543"/>
      <c r="S38" s="543"/>
      <c r="T38" s="543"/>
      <c r="U38" s="543"/>
      <c r="V38" s="543"/>
      <c r="W38" s="543"/>
      <c r="X38" s="543"/>
      <c r="Y38" s="543"/>
      <c r="Z38" s="543"/>
      <c r="AA38" s="543"/>
      <c r="AB38" s="543"/>
      <c r="AC38" s="543"/>
      <c r="AD38" s="543"/>
      <c r="AE38" s="543"/>
      <c r="AF38" s="543"/>
      <c r="AG38" s="543"/>
      <c r="AH38" s="543"/>
      <c r="AI38" s="543"/>
      <c r="AJ38" s="543"/>
      <c r="AK38" s="543"/>
      <c r="AL38" s="543"/>
      <c r="AM38" s="543"/>
      <c r="AN38" s="543"/>
      <c r="AO38" s="543"/>
      <c r="AP38" s="543"/>
      <c r="AQ38" s="543"/>
      <c r="AR38" s="543"/>
      <c r="AS38" s="543"/>
      <c r="AT38" s="543"/>
      <c r="AU38" s="543"/>
      <c r="AV38" s="543"/>
      <c r="AW38" s="543"/>
      <c r="AX38" s="543"/>
      <c r="AY38" s="543"/>
      <c r="AZ38" s="543"/>
      <c r="BA38" s="543"/>
      <c r="BB38" s="543"/>
      <c r="BC38" s="543"/>
      <c r="BD38" s="543"/>
      <c r="BE38" s="543"/>
      <c r="BF38" s="543"/>
      <c r="BG38" s="543"/>
      <c r="BH38" s="543"/>
      <c r="BI38" s="543"/>
      <c r="BJ38" s="543"/>
      <c r="BK38" s="543"/>
      <c r="BL38" s="543"/>
      <c r="BM38" s="543"/>
      <c r="BN38" s="543"/>
      <c r="BO38" s="543"/>
      <c r="BP38" s="543"/>
      <c r="BQ38" s="543"/>
      <c r="BR38" s="543"/>
      <c r="BS38" s="543"/>
      <c r="BT38" s="543"/>
      <c r="BU38" s="543"/>
      <c r="BV38" s="543"/>
      <c r="BW38" s="543"/>
      <c r="BX38" s="543"/>
      <c r="BY38" s="543"/>
      <c r="BZ38" s="543"/>
      <c r="CA38" s="543"/>
      <c r="CB38" s="543"/>
      <c r="CC38" s="543"/>
      <c r="CD38" s="543"/>
      <c r="CE38" s="543"/>
      <c r="CF38" s="543"/>
      <c r="CG38" s="543"/>
      <c r="CH38" s="543"/>
      <c r="CI38" s="543"/>
      <c r="CJ38" s="543"/>
      <c r="CK38" s="543"/>
      <c r="CL38" s="543"/>
      <c r="CM38" s="543"/>
      <c r="CN38" s="543"/>
      <c r="CO38" s="543"/>
      <c r="CP38" s="543"/>
      <c r="CQ38" s="543"/>
      <c r="CR38" s="543"/>
      <c r="CS38" s="543"/>
      <c r="CT38" s="543"/>
      <c r="CU38" s="543"/>
      <c r="CV38" s="543"/>
      <c r="CW38" s="543"/>
      <c r="CX38" s="543"/>
      <c r="CY38" s="543"/>
      <c r="CZ38" s="543"/>
      <c r="DA38" s="543"/>
      <c r="DB38" s="543"/>
      <c r="DC38" s="543"/>
      <c r="DD38" s="543"/>
      <c r="DE38" s="543"/>
      <c r="DF38" s="543"/>
      <c r="DG38" s="543"/>
      <c r="DH38" s="543"/>
      <c r="DI38" s="543"/>
      <c r="DJ38" s="543"/>
      <c r="DK38" s="543"/>
      <c r="DL38" s="543"/>
      <c r="DM38" s="543"/>
      <c r="DN38" s="543"/>
      <c r="DO38" s="543"/>
      <c r="DP38" s="543"/>
      <c r="DQ38" s="543"/>
      <c r="DR38" s="543"/>
      <c r="DS38" s="543"/>
      <c r="DT38" s="543"/>
      <c r="DU38" s="543"/>
      <c r="DV38" s="543"/>
      <c r="DW38" s="543"/>
      <c r="DX38" s="543"/>
      <c r="DY38" s="543"/>
      <c r="DZ38" s="543"/>
      <c r="EA38" s="543"/>
      <c r="EB38" s="543"/>
      <c r="EC38" s="543"/>
      <c r="ED38" s="543"/>
      <c r="EE38" s="543"/>
      <c r="EF38" s="543"/>
      <c r="EG38" s="543"/>
      <c r="EH38" s="543"/>
      <c r="EI38" s="543"/>
      <c r="EJ38" s="543"/>
      <c r="EK38" s="543"/>
      <c r="EL38" s="543"/>
      <c r="EM38" s="543"/>
      <c r="EN38" s="543"/>
      <c r="EO38" s="543"/>
      <c r="EP38" s="543"/>
      <c r="EQ38" s="543"/>
      <c r="ER38" s="543"/>
      <c r="ES38" s="543"/>
      <c r="ET38" s="543"/>
      <c r="EU38" s="543"/>
      <c r="EV38" s="543"/>
      <c r="EW38" s="543"/>
      <c r="EX38" s="543"/>
      <c r="EY38" s="543"/>
      <c r="EZ38" s="543"/>
      <c r="FA38" s="543"/>
      <c r="FB38" s="543"/>
      <c r="FC38" s="543"/>
      <c r="FD38" s="543"/>
      <c r="FE38" s="543"/>
      <c r="FF38" s="543"/>
      <c r="FG38" s="543"/>
      <c r="FH38" s="543"/>
      <c r="FI38" s="543"/>
      <c r="FJ38" s="543"/>
      <c r="FK38" s="543"/>
      <c r="FL38" s="543"/>
      <c r="FM38" s="543"/>
      <c r="FN38" s="543"/>
      <c r="FO38" s="543"/>
      <c r="FP38" s="543"/>
      <c r="FQ38" s="543"/>
      <c r="FR38" s="543"/>
      <c r="FS38" s="543"/>
      <c r="FT38" s="543"/>
      <c r="FU38" s="543"/>
      <c r="FV38" s="543"/>
      <c r="FW38" s="543"/>
      <c r="FX38" s="543"/>
      <c r="FY38" s="543"/>
      <c r="FZ38" s="543"/>
      <c r="GA38" s="543"/>
      <c r="GB38" s="543"/>
      <c r="GC38" s="543"/>
      <c r="GD38" s="543"/>
      <c r="GE38" s="543"/>
      <c r="GF38" s="543"/>
      <c r="GG38" s="543"/>
      <c r="GH38" s="543"/>
      <c r="GI38" s="543"/>
      <c r="GJ38" s="543"/>
      <c r="GK38" s="543"/>
      <c r="GL38" s="543"/>
      <c r="GM38" s="543"/>
      <c r="GN38" s="543"/>
      <c r="GO38" s="543"/>
      <c r="GP38" s="543"/>
      <c r="GQ38" s="543"/>
      <c r="GR38" s="543"/>
      <c r="GS38" s="543"/>
      <c r="GT38" s="543"/>
      <c r="GU38" s="543"/>
      <c r="GV38" s="543"/>
      <c r="GW38" s="543"/>
      <c r="GX38" s="543"/>
      <c r="GY38" s="543"/>
      <c r="GZ38" s="543"/>
      <c r="HA38" s="543"/>
      <c r="HB38" s="543"/>
      <c r="HC38" s="543"/>
      <c r="HD38" s="543"/>
      <c r="HE38" s="543"/>
      <c r="HF38" s="543"/>
      <c r="HG38" s="543"/>
      <c r="HH38" s="543"/>
      <c r="HI38" s="543"/>
      <c r="HJ38" s="543"/>
      <c r="HK38" s="543"/>
      <c r="HL38" s="543"/>
      <c r="HM38" s="543"/>
      <c r="HN38" s="543"/>
      <c r="HO38" s="543"/>
      <c r="HP38" s="543"/>
      <c r="HQ38" s="543"/>
      <c r="HR38" s="543"/>
      <c r="HS38" s="543"/>
      <c r="HT38" s="543"/>
      <c r="HU38" s="543"/>
      <c r="HV38" s="543"/>
      <c r="HW38" s="543"/>
      <c r="HX38" s="543"/>
      <c r="HY38" s="543"/>
      <c r="HZ38" s="543"/>
      <c r="IA38" s="543"/>
      <c r="IB38" s="543"/>
      <c r="IC38" s="543"/>
      <c r="ID38" s="543"/>
      <c r="IE38" s="543"/>
      <c r="IF38" s="543"/>
      <c r="IG38" s="543"/>
      <c r="IH38" s="543"/>
      <c r="II38" s="543"/>
      <c r="IJ38" s="543"/>
      <c r="IK38" s="543"/>
      <c r="IL38" s="543"/>
      <c r="IM38" s="543"/>
      <c r="IN38" s="543"/>
      <c r="IO38" s="543"/>
      <c r="IP38" s="543"/>
      <c r="IQ38" s="543"/>
      <c r="IR38" s="543"/>
      <c r="IS38" s="543"/>
      <c r="IT38" s="543"/>
      <c r="IU38" s="543"/>
      <c r="IV38" s="543"/>
      <c r="IW38" s="543"/>
      <c r="IX38" s="543"/>
      <c r="IY38" s="543"/>
      <c r="IZ38" s="543"/>
      <c r="JA38" s="543"/>
      <c r="JB38" s="543"/>
      <c r="JC38" s="543"/>
      <c r="JD38" s="543"/>
      <c r="JE38" s="543"/>
      <c r="JF38" s="543"/>
      <c r="JG38" s="543"/>
      <c r="JH38" s="543"/>
      <c r="JI38" s="543"/>
      <c r="JJ38" s="543"/>
      <c r="JK38" s="543"/>
      <c r="JL38" s="543"/>
      <c r="JM38" s="543"/>
      <c r="JN38" s="543"/>
      <c r="JO38" s="543"/>
      <c r="JP38" s="543"/>
      <c r="JQ38" s="543"/>
      <c r="JR38" s="543"/>
      <c r="JS38" s="543"/>
      <c r="JT38" s="543"/>
      <c r="JU38" s="543"/>
      <c r="JV38" s="543"/>
      <c r="JW38" s="543"/>
      <c r="JX38" s="543"/>
      <c r="JY38" s="543"/>
      <c r="JZ38" s="543"/>
      <c r="KA38" s="543"/>
      <c r="KB38" s="543"/>
      <c r="KC38" s="543"/>
      <c r="KD38" s="543"/>
      <c r="KE38" s="543"/>
      <c r="KF38" s="543"/>
      <c r="KG38" s="543"/>
      <c r="KH38" s="543"/>
      <c r="KI38" s="543"/>
      <c r="KJ38" s="543"/>
      <c r="KK38" s="543"/>
      <c r="KL38" s="543"/>
      <c r="KM38" s="543"/>
      <c r="KN38" s="543"/>
      <c r="KO38" s="543"/>
      <c r="KP38" s="543"/>
      <c r="KQ38" s="543"/>
      <c r="KR38" s="543"/>
      <c r="KS38" s="543"/>
      <c r="KT38" s="543"/>
      <c r="KU38" s="543"/>
      <c r="KV38" s="543"/>
      <c r="KW38" s="543"/>
      <c r="KX38" s="543"/>
      <c r="KY38" s="543"/>
      <c r="KZ38" s="543"/>
      <c r="LA38" s="543"/>
      <c r="LB38" s="543"/>
      <c r="LC38" s="543"/>
      <c r="LD38" s="543"/>
      <c r="LE38" s="543"/>
      <c r="LF38" s="543"/>
      <c r="LG38" s="543"/>
      <c r="LH38" s="543"/>
      <c r="LI38" s="543"/>
      <c r="LJ38" s="543"/>
      <c r="LK38" s="543"/>
      <c r="LL38" s="543"/>
      <c r="LM38" s="543"/>
      <c r="LN38" s="543"/>
      <c r="LO38" s="543"/>
      <c r="LP38" s="543"/>
      <c r="LQ38" s="543"/>
      <c r="LR38" s="543"/>
      <c r="LS38" s="543"/>
      <c r="LT38" s="543"/>
      <c r="LU38" s="543"/>
      <c r="LV38" s="543"/>
      <c r="LW38" s="543"/>
      <c r="LX38" s="543"/>
      <c r="LY38" s="543"/>
      <c r="LZ38" s="543"/>
      <c r="MA38" s="543"/>
      <c r="MB38" s="543"/>
      <c r="MC38" s="543"/>
      <c r="MD38" s="543"/>
      <c r="ME38" s="543"/>
      <c r="MF38" s="543"/>
      <c r="MG38" s="543"/>
      <c r="MH38" s="543"/>
      <c r="MI38" s="543"/>
      <c r="MJ38" s="543"/>
      <c r="MK38" s="543"/>
      <c r="ML38" s="543"/>
      <c r="MM38" s="543"/>
      <c r="MN38" s="543"/>
      <c r="MO38" s="543"/>
      <c r="MP38" s="543"/>
      <c r="MQ38" s="543"/>
      <c r="MR38" s="543"/>
      <c r="MS38" s="543"/>
      <c r="MT38" s="543"/>
      <c r="MU38" s="543"/>
      <c r="MV38" s="543"/>
      <c r="MW38" s="543"/>
      <c r="MX38" s="543"/>
      <c r="MY38" s="543"/>
      <c r="MZ38" s="543"/>
      <c r="NA38" s="543"/>
      <c r="NB38" s="543"/>
      <c r="NC38" s="543"/>
      <c r="ND38" s="543"/>
      <c r="NE38" s="543"/>
      <c r="NF38" s="543"/>
      <c r="NG38" s="543"/>
      <c r="NH38" s="543"/>
      <c r="NI38" s="543"/>
      <c r="NJ38" s="543"/>
      <c r="NK38" s="543"/>
      <c r="NL38" s="543"/>
      <c r="NM38" s="543"/>
      <c r="NN38" s="543"/>
      <c r="NO38" s="543"/>
      <c r="NP38" s="543"/>
      <c r="NQ38" s="543"/>
      <c r="NR38" s="543"/>
      <c r="NS38" s="543"/>
      <c r="NT38" s="543"/>
      <c r="NU38" s="543"/>
      <c r="NV38" s="543"/>
      <c r="NW38" s="543"/>
      <c r="NX38" s="543"/>
      <c r="NY38" s="543"/>
      <c r="NZ38" s="543"/>
      <c r="OA38" s="543"/>
      <c r="OB38" s="543"/>
      <c r="OC38" s="543"/>
      <c r="OD38" s="543"/>
      <c r="OE38" s="543"/>
      <c r="OF38" s="543"/>
      <c r="OG38" s="543"/>
      <c r="OH38" s="543"/>
      <c r="OI38" s="543"/>
      <c r="OJ38" s="543"/>
      <c r="OK38" s="543"/>
      <c r="OL38" s="543"/>
      <c r="OM38" s="543"/>
      <c r="ON38" s="543"/>
      <c r="OO38" s="543"/>
      <c r="OP38" s="543"/>
      <c r="OQ38" s="543"/>
      <c r="OR38" s="543"/>
      <c r="OS38" s="543"/>
      <c r="OT38" s="543"/>
      <c r="OU38" s="543"/>
      <c r="OV38" s="543"/>
      <c r="OW38" s="543"/>
      <c r="OX38" s="543"/>
      <c r="OY38" s="543"/>
      <c r="OZ38" s="543"/>
      <c r="PA38" s="543"/>
      <c r="PB38" s="543"/>
      <c r="PC38" s="543"/>
      <c r="PD38" s="543"/>
      <c r="PE38" s="543"/>
      <c r="PF38" s="543"/>
      <c r="PG38" s="543"/>
      <c r="PH38" s="543"/>
      <c r="PI38" s="543"/>
      <c r="PJ38" s="543"/>
      <c r="PK38" s="543"/>
      <c r="PL38" s="543"/>
      <c r="PM38" s="543"/>
      <c r="PN38" s="543"/>
      <c r="PO38" s="543"/>
      <c r="PP38" s="543"/>
      <c r="PQ38" s="543"/>
      <c r="PR38" s="543"/>
      <c r="PS38" s="543"/>
      <c r="PT38" s="543"/>
      <c r="PU38" s="543"/>
      <c r="PV38" s="543"/>
      <c r="PW38" s="543"/>
      <c r="PX38" s="543"/>
      <c r="PY38" s="543"/>
      <c r="PZ38" s="543"/>
      <c r="QA38" s="543"/>
      <c r="QB38" s="543"/>
      <c r="QC38" s="543"/>
      <c r="QD38" s="543"/>
      <c r="QE38" s="543"/>
      <c r="QF38" s="543"/>
      <c r="QG38" s="543"/>
      <c r="QH38" s="543"/>
      <c r="QI38" s="543"/>
      <c r="QJ38" s="543"/>
      <c r="QK38" s="543"/>
      <c r="QL38" s="543"/>
      <c r="QM38" s="543"/>
      <c r="QN38" s="543"/>
      <c r="QO38" s="543"/>
      <c r="QP38" s="543"/>
      <c r="QQ38" s="543"/>
      <c r="QR38" s="543"/>
      <c r="QS38" s="543"/>
      <c r="QT38" s="543"/>
      <c r="QU38" s="543"/>
      <c r="QV38" s="543"/>
      <c r="QW38" s="543"/>
      <c r="QX38" s="543"/>
      <c r="QY38" s="543"/>
      <c r="QZ38" s="543"/>
      <c r="RA38" s="543"/>
      <c r="RB38" s="543"/>
      <c r="RC38" s="543"/>
      <c r="RD38" s="543"/>
      <c r="RE38" s="543"/>
      <c r="RF38" s="543"/>
      <c r="RG38" s="543"/>
      <c r="RH38" s="543"/>
      <c r="RI38" s="543"/>
      <c r="RJ38" s="543"/>
      <c r="RK38" s="543"/>
      <c r="RL38" s="543"/>
      <c r="RM38" s="543"/>
      <c r="RN38" s="543"/>
      <c r="RO38" s="543"/>
      <c r="RP38" s="543"/>
      <c r="RQ38" s="543"/>
      <c r="RR38" s="543"/>
      <c r="RS38" s="543"/>
      <c r="RT38" s="543"/>
      <c r="RU38" s="543"/>
      <c r="RV38" s="543"/>
      <c r="RW38" s="543"/>
      <c r="RX38" s="543"/>
      <c r="RY38" s="543"/>
      <c r="RZ38" s="543"/>
      <c r="SA38" s="543"/>
      <c r="SB38" s="543"/>
      <c r="SC38" s="543"/>
      <c r="SD38" s="543"/>
      <c r="SE38" s="543"/>
      <c r="SF38" s="543"/>
      <c r="SG38" s="543"/>
      <c r="SH38" s="543"/>
      <c r="SI38" s="543"/>
      <c r="SJ38" s="543"/>
      <c r="SK38" s="543"/>
      <c r="SL38" s="543"/>
      <c r="SM38" s="543"/>
      <c r="SN38" s="543"/>
      <c r="SO38" s="543"/>
      <c r="SP38" s="543"/>
      <c r="SQ38" s="543"/>
      <c r="SR38" s="543"/>
      <c r="SS38" s="543"/>
      <c r="ST38" s="543"/>
      <c r="SU38" s="543"/>
      <c r="SV38" s="543"/>
      <c r="SW38" s="543"/>
      <c r="SX38" s="543"/>
      <c r="SY38" s="543"/>
      <c r="SZ38" s="543"/>
      <c r="TA38" s="543"/>
      <c r="TB38" s="543"/>
      <c r="TC38" s="543"/>
      <c r="TD38" s="543"/>
      <c r="TE38" s="543"/>
      <c r="TF38" s="543"/>
      <c r="TG38" s="543"/>
      <c r="TH38" s="543"/>
      <c r="TI38" s="543"/>
      <c r="TJ38" s="543"/>
      <c r="TK38" s="543"/>
      <c r="TL38" s="543"/>
      <c r="TM38" s="543"/>
      <c r="TN38" s="543"/>
      <c r="TO38" s="543"/>
      <c r="TP38" s="543"/>
      <c r="TQ38" s="543"/>
      <c r="TR38" s="543"/>
      <c r="TS38" s="543"/>
      <c r="TT38" s="543"/>
      <c r="TU38" s="543"/>
      <c r="TV38" s="543"/>
      <c r="TW38" s="543"/>
      <c r="TX38" s="543"/>
      <c r="TY38" s="543"/>
      <c r="TZ38" s="543"/>
      <c r="UA38" s="543"/>
      <c r="UB38" s="543"/>
      <c r="UC38" s="543"/>
      <c r="UD38" s="543"/>
      <c r="UE38" s="543"/>
      <c r="UF38" s="543"/>
      <c r="UG38" s="543"/>
      <c r="UH38" s="543"/>
      <c r="UI38" s="543"/>
      <c r="UJ38" s="543"/>
      <c r="UK38" s="543"/>
      <c r="UL38" s="543"/>
      <c r="UM38" s="543"/>
      <c r="UN38" s="543"/>
      <c r="UO38" s="543"/>
      <c r="UP38" s="543"/>
      <c r="UQ38" s="543"/>
      <c r="UR38" s="543"/>
      <c r="US38" s="543"/>
      <c r="UT38" s="543"/>
      <c r="UU38" s="543"/>
      <c r="UV38" s="543"/>
      <c r="UW38" s="543"/>
      <c r="UX38" s="543"/>
      <c r="UY38" s="543"/>
      <c r="UZ38" s="543"/>
      <c r="VA38" s="543"/>
      <c r="VB38" s="543"/>
      <c r="VC38" s="543"/>
      <c r="VD38" s="543"/>
      <c r="VE38" s="543"/>
      <c r="VF38" s="543"/>
      <c r="VG38" s="543"/>
      <c r="VH38" s="543"/>
      <c r="VI38" s="543"/>
      <c r="VJ38" s="543"/>
      <c r="VK38" s="543"/>
      <c r="VL38" s="543"/>
      <c r="VM38" s="543"/>
      <c r="VN38" s="543"/>
      <c r="VO38" s="543"/>
      <c r="VP38" s="543"/>
      <c r="VQ38" s="543"/>
      <c r="VR38" s="543"/>
      <c r="VS38" s="543"/>
      <c r="VT38" s="543"/>
      <c r="VU38" s="543"/>
      <c r="VV38" s="543"/>
      <c r="VW38" s="543"/>
      <c r="VX38" s="543"/>
      <c r="VY38" s="543"/>
      <c r="VZ38" s="543"/>
      <c r="WA38" s="543"/>
      <c r="WB38" s="543"/>
      <c r="WC38" s="543"/>
      <c r="WD38" s="543"/>
      <c r="WE38" s="543"/>
      <c r="WF38" s="543"/>
      <c r="WG38" s="543"/>
      <c r="WH38" s="543"/>
      <c r="WI38" s="543"/>
      <c r="WJ38" s="543"/>
      <c r="WK38" s="543"/>
      <c r="WL38" s="543"/>
      <c r="WM38" s="543"/>
      <c r="WN38" s="543"/>
      <c r="WO38" s="543"/>
      <c r="WP38" s="543"/>
      <c r="WQ38" s="543"/>
      <c r="WR38" s="543"/>
      <c r="WS38" s="543"/>
      <c r="WT38" s="543"/>
      <c r="WU38" s="543"/>
      <c r="WV38" s="543"/>
      <c r="WW38" s="543"/>
      <c r="WX38" s="543"/>
      <c r="WY38" s="543"/>
      <c r="WZ38" s="543"/>
      <c r="XA38" s="543"/>
      <c r="XB38" s="543"/>
      <c r="XC38" s="543"/>
      <c r="XD38" s="543"/>
      <c r="XE38" s="543"/>
      <c r="XF38" s="543"/>
      <c r="XG38" s="543"/>
      <c r="XH38" s="543"/>
      <c r="XI38" s="543"/>
      <c r="XJ38" s="543"/>
      <c r="XK38" s="543"/>
      <c r="XL38" s="543"/>
      <c r="XM38" s="543"/>
      <c r="XN38" s="543"/>
      <c r="XO38" s="543"/>
      <c r="XP38" s="543"/>
      <c r="XQ38" s="543"/>
      <c r="XR38" s="543"/>
      <c r="XS38" s="543"/>
      <c r="XT38" s="543"/>
      <c r="XU38" s="543"/>
      <c r="XV38" s="543"/>
      <c r="XW38" s="543"/>
      <c r="XX38" s="543"/>
      <c r="XY38" s="543"/>
      <c r="XZ38" s="543"/>
      <c r="YA38" s="543"/>
      <c r="YB38" s="543"/>
      <c r="YC38" s="543"/>
      <c r="YD38" s="543"/>
      <c r="YE38" s="543"/>
      <c r="YF38" s="543"/>
      <c r="YG38" s="543"/>
      <c r="YH38" s="543"/>
      <c r="YI38" s="543"/>
      <c r="YJ38" s="543"/>
      <c r="YK38" s="543"/>
      <c r="YL38" s="543"/>
      <c r="YM38" s="543"/>
      <c r="YN38" s="543"/>
      <c r="YO38" s="543"/>
      <c r="YP38" s="543"/>
      <c r="YQ38" s="543"/>
      <c r="YR38" s="543"/>
      <c r="YS38" s="543"/>
      <c r="YT38" s="543"/>
      <c r="YU38" s="543"/>
      <c r="YV38" s="543"/>
      <c r="YW38" s="543"/>
      <c r="YX38" s="543"/>
      <c r="YY38" s="543"/>
      <c r="YZ38" s="543"/>
      <c r="ZA38" s="543"/>
      <c r="ZB38" s="543"/>
      <c r="ZC38" s="543"/>
      <c r="ZD38" s="543"/>
      <c r="ZE38" s="543"/>
      <c r="ZF38" s="543"/>
      <c r="ZG38" s="543"/>
      <c r="ZH38" s="543"/>
      <c r="ZI38" s="543"/>
      <c r="ZJ38" s="543"/>
      <c r="ZK38" s="543"/>
      <c r="ZL38" s="543"/>
      <c r="ZM38" s="543"/>
      <c r="ZN38" s="543"/>
      <c r="ZO38" s="543"/>
      <c r="ZP38" s="543"/>
      <c r="ZQ38" s="543"/>
      <c r="ZR38" s="543"/>
      <c r="ZS38" s="543"/>
      <c r="ZT38" s="543"/>
      <c r="ZU38" s="543"/>
      <c r="ZV38" s="543"/>
      <c r="ZW38" s="543"/>
      <c r="ZX38" s="543"/>
      <c r="ZY38" s="543"/>
      <c r="ZZ38" s="543"/>
      <c r="AAA38" s="543"/>
      <c r="AAB38" s="543"/>
      <c r="AAC38" s="543"/>
      <c r="AAD38" s="543"/>
      <c r="AAE38" s="543"/>
      <c r="AAF38" s="543"/>
      <c r="AAG38" s="543"/>
      <c r="AAH38" s="543"/>
      <c r="AAI38" s="543"/>
      <c r="AAJ38" s="543"/>
      <c r="AAK38" s="543"/>
      <c r="AAL38" s="543"/>
      <c r="AAM38" s="543"/>
      <c r="AAN38" s="543"/>
      <c r="AAO38" s="543"/>
      <c r="AAP38" s="543"/>
      <c r="AAQ38" s="543"/>
      <c r="AAR38" s="543"/>
      <c r="AAS38" s="543"/>
      <c r="AAT38" s="543"/>
      <c r="AAU38" s="543"/>
      <c r="AAV38" s="543"/>
      <c r="AAW38" s="543"/>
      <c r="AAX38" s="543"/>
      <c r="AAY38" s="543"/>
      <c r="AAZ38" s="543"/>
      <c r="ABA38" s="543"/>
      <c r="ABB38" s="543"/>
      <c r="ABC38" s="543"/>
      <c r="ABD38" s="543"/>
      <c r="ABE38" s="543"/>
      <c r="ABF38" s="543"/>
      <c r="ABG38" s="543"/>
      <c r="ABH38" s="543"/>
      <c r="ABI38" s="543"/>
      <c r="ABJ38" s="543"/>
      <c r="ABK38" s="543"/>
      <c r="ABL38" s="543"/>
      <c r="ABM38" s="543"/>
      <c r="ABN38" s="543"/>
      <c r="ABO38" s="543"/>
      <c r="ABP38" s="543"/>
      <c r="ABQ38" s="543"/>
      <c r="ABR38" s="543"/>
      <c r="ABS38" s="543"/>
      <c r="ABT38" s="543"/>
      <c r="ABU38" s="543"/>
      <c r="ABV38" s="543"/>
      <c r="ABW38" s="543"/>
      <c r="ABX38" s="543"/>
      <c r="ABY38" s="543"/>
      <c r="ABZ38" s="543"/>
      <c r="ACA38" s="543"/>
      <c r="ACB38" s="543"/>
      <c r="ACC38" s="543"/>
      <c r="ACD38" s="543"/>
      <c r="ACE38" s="543"/>
      <c r="ACF38" s="543"/>
      <c r="ACG38" s="543"/>
      <c r="ACH38" s="543"/>
      <c r="ACI38" s="543"/>
      <c r="ACJ38" s="543"/>
      <c r="ACK38" s="543"/>
      <c r="ACL38" s="543"/>
      <c r="ACM38" s="543"/>
      <c r="ACN38" s="543"/>
      <c r="ACO38" s="543"/>
      <c r="ACP38" s="543"/>
      <c r="ACQ38" s="543"/>
      <c r="ACR38" s="543"/>
      <c r="ACS38" s="543"/>
      <c r="ACT38" s="543"/>
      <c r="ACU38" s="543"/>
      <c r="ACV38" s="543"/>
      <c r="ACW38" s="543"/>
      <c r="ACX38" s="543"/>
      <c r="ACY38" s="543"/>
      <c r="ACZ38" s="543"/>
      <c r="ADA38" s="543"/>
      <c r="ADB38" s="543"/>
      <c r="ADC38" s="543"/>
      <c r="ADD38" s="543"/>
      <c r="ADE38" s="543"/>
      <c r="ADF38" s="543"/>
      <c r="ADG38" s="543"/>
      <c r="ADH38" s="543"/>
      <c r="ADI38" s="543"/>
      <c r="ADJ38" s="543"/>
      <c r="ADK38" s="543"/>
      <c r="ADL38" s="543"/>
      <c r="ADM38" s="543"/>
      <c r="ADN38" s="543"/>
      <c r="ADO38" s="543"/>
      <c r="ADP38" s="543"/>
      <c r="ADQ38" s="543"/>
      <c r="ADR38" s="543"/>
      <c r="ADS38" s="543"/>
      <c r="ADT38" s="543"/>
      <c r="ADU38" s="543"/>
      <c r="ADV38" s="543"/>
      <c r="ADW38" s="543"/>
      <c r="ADX38" s="543"/>
      <c r="ADY38" s="543"/>
      <c r="ADZ38" s="543"/>
      <c r="AEA38" s="543"/>
      <c r="AEB38" s="543"/>
      <c r="AEC38" s="543"/>
      <c r="AED38" s="543"/>
      <c r="AEE38" s="543"/>
      <c r="AEF38" s="543"/>
      <c r="AEG38" s="543"/>
      <c r="AEH38" s="543"/>
      <c r="AEI38" s="543"/>
      <c r="AEJ38" s="543"/>
      <c r="AEK38" s="543"/>
      <c r="AEL38" s="543"/>
      <c r="AEM38" s="543"/>
      <c r="AEN38" s="543"/>
      <c r="AEO38" s="543"/>
      <c r="AEP38" s="543"/>
      <c r="AEQ38" s="543"/>
      <c r="AER38" s="543"/>
      <c r="AES38" s="543"/>
      <c r="AET38" s="543"/>
      <c r="AEU38" s="543"/>
      <c r="AEV38" s="543"/>
      <c r="AEW38" s="543"/>
      <c r="AEX38" s="543"/>
      <c r="AEY38" s="543"/>
      <c r="AEZ38" s="543"/>
      <c r="AFA38" s="543"/>
      <c r="AFB38" s="543"/>
      <c r="AFC38" s="543"/>
      <c r="AFD38" s="543"/>
      <c r="AFE38" s="543"/>
      <c r="AFF38" s="543"/>
      <c r="AFG38" s="543"/>
      <c r="AFH38" s="543"/>
      <c r="AFI38" s="543"/>
      <c r="AFJ38" s="543"/>
      <c r="AFK38" s="543"/>
      <c r="AFL38" s="543"/>
      <c r="AFM38" s="543"/>
      <c r="AFN38" s="543"/>
      <c r="AFO38" s="543"/>
      <c r="AFP38" s="543"/>
      <c r="AFQ38" s="543"/>
      <c r="AFR38" s="543"/>
      <c r="AFS38" s="543"/>
      <c r="AFT38" s="543"/>
      <c r="AFU38" s="543"/>
      <c r="AFV38" s="543"/>
      <c r="AFW38" s="543"/>
      <c r="AFX38" s="543"/>
      <c r="AFY38" s="543"/>
      <c r="AFZ38" s="543"/>
      <c r="AGA38" s="543"/>
      <c r="AGB38" s="543"/>
      <c r="AGC38" s="543"/>
      <c r="AGD38" s="543"/>
      <c r="AGE38" s="543"/>
      <c r="AGF38" s="543"/>
      <c r="AGG38" s="543"/>
      <c r="AGH38" s="543"/>
      <c r="AGI38" s="543"/>
      <c r="AGJ38" s="543"/>
      <c r="AGK38" s="543"/>
      <c r="AGL38" s="543"/>
      <c r="AGM38" s="543"/>
      <c r="AGN38" s="543"/>
      <c r="AGO38" s="543"/>
      <c r="AGP38" s="543"/>
      <c r="AGQ38" s="543"/>
      <c r="AGR38" s="543"/>
      <c r="AGS38" s="543"/>
      <c r="AGT38" s="543"/>
      <c r="AGU38" s="543"/>
      <c r="AGV38" s="543"/>
      <c r="AGW38" s="543"/>
      <c r="AGX38" s="543"/>
      <c r="AGY38" s="543"/>
      <c r="AGZ38" s="543"/>
      <c r="AHA38" s="543"/>
      <c r="AHB38" s="543"/>
      <c r="AHC38" s="543"/>
      <c r="AHD38" s="543"/>
      <c r="AHE38" s="543"/>
      <c r="AHF38" s="543"/>
      <c r="AHG38" s="543"/>
      <c r="AHH38" s="543"/>
      <c r="AHI38" s="543"/>
      <c r="AHJ38" s="543"/>
      <c r="AHK38" s="543"/>
      <c r="AHL38" s="543"/>
      <c r="AHM38" s="543"/>
      <c r="AHN38" s="543"/>
      <c r="AHO38" s="543"/>
      <c r="AHP38" s="543"/>
      <c r="AHQ38" s="543"/>
      <c r="AHR38" s="543"/>
      <c r="AHS38" s="543"/>
      <c r="AHT38" s="543"/>
      <c r="AHU38" s="543"/>
      <c r="AHV38" s="543"/>
      <c r="AHW38" s="543"/>
      <c r="AHX38" s="543"/>
      <c r="AHY38" s="543"/>
      <c r="AHZ38" s="543"/>
      <c r="AIA38" s="543"/>
      <c r="AIB38" s="543"/>
      <c r="AIC38" s="543"/>
      <c r="AID38" s="543"/>
      <c r="AIE38" s="543"/>
      <c r="AIF38" s="543"/>
      <c r="AIG38" s="543"/>
      <c r="AIH38" s="543"/>
      <c r="AII38" s="543"/>
      <c r="AIJ38" s="543"/>
      <c r="AIK38" s="543"/>
      <c r="AIL38" s="543"/>
      <c r="AIM38" s="543"/>
      <c r="AIN38" s="543"/>
      <c r="AIO38" s="543"/>
      <c r="AIP38" s="543"/>
      <c r="AIQ38" s="543"/>
      <c r="AIR38" s="543"/>
      <c r="AIS38" s="543"/>
      <c r="AIT38" s="543"/>
      <c r="AIU38" s="543"/>
      <c r="AIV38" s="543"/>
      <c r="AIW38" s="543"/>
      <c r="AIX38" s="543"/>
      <c r="AIY38" s="543"/>
      <c r="AIZ38" s="543"/>
      <c r="AJA38" s="543"/>
      <c r="AJB38" s="543"/>
      <c r="AJC38" s="543"/>
      <c r="AJD38" s="543"/>
      <c r="AJE38" s="543"/>
      <c r="AJF38" s="543"/>
      <c r="AJG38" s="543"/>
      <c r="AJH38" s="543"/>
      <c r="AJI38" s="543"/>
      <c r="AJJ38" s="543"/>
      <c r="AJK38" s="543"/>
      <c r="AJL38" s="543"/>
      <c r="AJM38" s="543"/>
      <c r="AJN38" s="543"/>
      <c r="AJO38" s="543"/>
      <c r="AJP38" s="543"/>
      <c r="AJQ38" s="543"/>
      <c r="AJR38" s="543"/>
      <c r="AJS38" s="543"/>
      <c r="AJT38" s="543"/>
      <c r="AJU38" s="543"/>
      <c r="AJV38" s="543"/>
      <c r="AJW38" s="543"/>
      <c r="AJX38" s="543"/>
      <c r="AJY38" s="543"/>
      <c r="AJZ38" s="543"/>
      <c r="AKA38" s="543"/>
      <c r="AKB38" s="543"/>
      <c r="AKC38" s="543"/>
      <c r="AKD38" s="543"/>
      <c r="AKE38" s="543"/>
      <c r="AKF38" s="543"/>
      <c r="AKG38" s="543"/>
      <c r="AKH38" s="543"/>
      <c r="AKI38" s="543"/>
      <c r="AKJ38" s="543"/>
      <c r="AKK38" s="543"/>
      <c r="AKL38" s="543"/>
      <c r="AKM38" s="543"/>
      <c r="AKN38" s="543"/>
      <c r="AKO38" s="543"/>
      <c r="AKP38" s="543"/>
      <c r="AKQ38" s="543"/>
      <c r="AKR38" s="543"/>
      <c r="AKS38" s="543"/>
      <c r="AKT38" s="543"/>
      <c r="AKU38" s="543"/>
      <c r="AKV38" s="543"/>
      <c r="AKW38" s="543"/>
      <c r="AKX38" s="543"/>
      <c r="AKY38" s="543"/>
      <c r="AKZ38" s="543"/>
      <c r="ALA38" s="543"/>
      <c r="ALB38" s="543"/>
      <c r="ALC38" s="543"/>
      <c r="ALD38" s="543"/>
      <c r="ALE38" s="543"/>
      <c r="ALF38" s="543"/>
      <c r="ALG38" s="543"/>
      <c r="ALH38" s="543"/>
      <c r="ALI38" s="543"/>
      <c r="ALJ38" s="543"/>
      <c r="ALK38" s="543"/>
      <c r="ALL38" s="543"/>
      <c r="ALM38" s="543"/>
      <c r="ALN38" s="543"/>
      <c r="ALO38" s="543"/>
      <c r="ALP38" s="543"/>
      <c r="ALQ38" s="543"/>
      <c r="ALR38" s="543"/>
      <c r="ALS38" s="543"/>
      <c r="ALT38" s="543"/>
      <c r="ALU38" s="543"/>
      <c r="ALV38" s="543"/>
      <c r="ALW38" s="543"/>
      <c r="ALX38" s="543"/>
      <c r="ALY38" s="543"/>
      <c r="ALZ38" s="543"/>
      <c r="AMA38" s="543"/>
      <c r="AMB38" s="543"/>
      <c r="AMC38" s="543"/>
      <c r="AMD38" s="543"/>
      <c r="AME38" s="543"/>
      <c r="AMF38" s="543"/>
      <c r="AMG38" s="543"/>
      <c r="AMH38" s="543"/>
      <c r="AMI38" s="543"/>
      <c r="AMJ38" s="543"/>
      <c r="AMK38" s="543"/>
    </row>
    <row r="39" spans="1:1025" s="132" customFormat="1" ht="15" hidden="1" customHeight="1" x14ac:dyDescent="0.25">
      <c r="A39" s="100" t="s">
        <v>615</v>
      </c>
      <c r="B39" s="133"/>
      <c r="C39" s="133"/>
      <c r="D39" s="147"/>
      <c r="E39" s="147"/>
      <c r="F39" s="147"/>
      <c r="G39" s="147"/>
      <c r="H39" s="147"/>
      <c r="I39" s="147"/>
      <c r="J39" s="147"/>
      <c r="K39" s="147"/>
      <c r="L39" s="147"/>
      <c r="M39" s="148"/>
      <c r="N39" s="602"/>
      <c r="O39" s="136"/>
      <c r="P39" s="136"/>
      <c r="Q39" s="149"/>
    </row>
    <row r="40" spans="1:1025" ht="10.5" hidden="1" customHeight="1" x14ac:dyDescent="0.25">
      <c r="A40" s="106" t="s">
        <v>427</v>
      </c>
      <c r="B40" s="107"/>
      <c r="C40" s="107" t="s">
        <v>345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555"/>
      <c r="O40" s="109"/>
      <c r="P40" s="109"/>
      <c r="Q40" s="107"/>
    </row>
    <row r="41" spans="1:1025" ht="10.5" hidden="1" customHeight="1" x14ac:dyDescent="0.25">
      <c r="A41" s="110"/>
      <c r="B41" s="107" t="s">
        <v>616</v>
      </c>
      <c r="C41" s="107" t="s">
        <v>345</v>
      </c>
      <c r="D41" s="112">
        <f t="shared" ref="D41:M41" si="6">IF(OR(D11="NA",D8="NA",D9="NA",D10="NA",D12="NA"),"NA",SUM(D11)-SUM(D8)-SUM(D9)-SUM(D10)-SUM(D12))</f>
        <v>0</v>
      </c>
      <c r="E41" s="112">
        <f t="shared" si="6"/>
        <v>0</v>
      </c>
      <c r="F41" s="112">
        <f t="shared" si="6"/>
        <v>0</v>
      </c>
      <c r="G41" s="112">
        <f t="shared" si="6"/>
        <v>0</v>
      </c>
      <c r="H41" s="112">
        <f t="shared" si="6"/>
        <v>0</v>
      </c>
      <c r="I41" s="112">
        <f t="shared" si="6"/>
        <v>0</v>
      </c>
      <c r="J41" s="112">
        <f t="shared" si="6"/>
        <v>0</v>
      </c>
      <c r="K41" s="112">
        <f t="shared" si="6"/>
        <v>0</v>
      </c>
      <c r="L41" s="112">
        <f t="shared" si="6"/>
        <v>0</v>
      </c>
      <c r="M41" s="112">
        <f t="shared" si="6"/>
        <v>0</v>
      </c>
      <c r="N41" s="555"/>
      <c r="O41" s="109"/>
      <c r="P41" s="109"/>
      <c r="Q41" s="107"/>
    </row>
    <row r="42" spans="1:1025" ht="10.5" hidden="1" customHeight="1" x14ac:dyDescent="0.25">
      <c r="A42" s="110"/>
      <c r="B42" s="107" t="s">
        <v>617</v>
      </c>
      <c r="C42" s="107" t="s">
        <v>345</v>
      </c>
      <c r="D42" s="112">
        <f t="shared" ref="D42:M42" si="7">IF(OR(D17="NA",D14="NA",D15="NA",D16="NA",D18="NA"),"NA",SUM(D17)-SUM(D14)-SUM(D15)-SUM(D16)-SUM(D18))</f>
        <v>0</v>
      </c>
      <c r="E42" s="112">
        <f t="shared" si="7"/>
        <v>0</v>
      </c>
      <c r="F42" s="112">
        <f t="shared" si="7"/>
        <v>0</v>
      </c>
      <c r="G42" s="112">
        <f t="shared" si="7"/>
        <v>0</v>
      </c>
      <c r="H42" s="112">
        <f t="shared" si="7"/>
        <v>0</v>
      </c>
      <c r="I42" s="112">
        <f t="shared" si="7"/>
        <v>0</v>
      </c>
      <c r="J42" s="112">
        <f t="shared" si="7"/>
        <v>0</v>
      </c>
      <c r="K42" s="112">
        <f t="shared" si="7"/>
        <v>0</v>
      </c>
      <c r="L42" s="112">
        <f t="shared" si="7"/>
        <v>0</v>
      </c>
      <c r="M42" s="112">
        <f t="shared" si="7"/>
        <v>0</v>
      </c>
      <c r="N42" s="555"/>
      <c r="O42" s="109"/>
      <c r="P42" s="109"/>
      <c r="Q42" s="107"/>
    </row>
    <row r="43" spans="1:1025" ht="10.5" hidden="1" customHeight="1" x14ac:dyDescent="0.25">
      <c r="A43" s="110"/>
      <c r="B43" s="107" t="s">
        <v>618</v>
      </c>
      <c r="C43" s="107" t="s">
        <v>345</v>
      </c>
      <c r="D43" s="112">
        <f t="shared" ref="D43:M43" si="8">IF(OR(D23="NA",D20="NA",D21="NA",D22="NA",D24="NA"),"NA",SUM(D23)-SUM(D20)-SUM(D21)-SUM(D22)-SUM(D24))</f>
        <v>0</v>
      </c>
      <c r="E43" s="112">
        <f t="shared" si="8"/>
        <v>0</v>
      </c>
      <c r="F43" s="112">
        <f t="shared" si="8"/>
        <v>0</v>
      </c>
      <c r="G43" s="112">
        <f t="shared" si="8"/>
        <v>0</v>
      </c>
      <c r="H43" s="112">
        <f t="shared" si="8"/>
        <v>0</v>
      </c>
      <c r="I43" s="112">
        <f t="shared" si="8"/>
        <v>0</v>
      </c>
      <c r="J43" s="112">
        <f t="shared" si="8"/>
        <v>0</v>
      </c>
      <c r="K43" s="112">
        <f t="shared" si="8"/>
        <v>0</v>
      </c>
      <c r="L43" s="112">
        <f t="shared" si="8"/>
        <v>0</v>
      </c>
      <c r="M43" s="112">
        <f t="shared" si="8"/>
        <v>0</v>
      </c>
      <c r="N43" s="555"/>
      <c r="O43" s="109"/>
      <c r="P43" s="109"/>
      <c r="Q43" s="107"/>
    </row>
    <row r="44" spans="1:1025" ht="10.5" hidden="1" customHeight="1" x14ac:dyDescent="0.25">
      <c r="A44" s="110"/>
      <c r="B44" s="107" t="s">
        <v>619</v>
      </c>
      <c r="C44" s="107" t="s">
        <v>345</v>
      </c>
      <c r="D44" s="112">
        <f t="shared" ref="D44:M44" si="9">IF(OR(D30="NA",D27="NA",D28="NA",D29="NA",D31="NA"),"NA",SUM(D30)-SUM(D27)-SUM(D28)-SUM(D29)-SUM(D31))</f>
        <v>0</v>
      </c>
      <c r="E44" s="112">
        <f t="shared" si="9"/>
        <v>0</v>
      </c>
      <c r="F44" s="112">
        <f t="shared" si="9"/>
        <v>0</v>
      </c>
      <c r="G44" s="112">
        <f t="shared" si="9"/>
        <v>0</v>
      </c>
      <c r="H44" s="112">
        <f t="shared" si="9"/>
        <v>0</v>
      </c>
      <c r="I44" s="112">
        <f t="shared" si="9"/>
        <v>0</v>
      </c>
      <c r="J44" s="112">
        <f t="shared" si="9"/>
        <v>0</v>
      </c>
      <c r="K44" s="112">
        <f t="shared" si="9"/>
        <v>0</v>
      </c>
      <c r="L44" s="112">
        <f t="shared" si="9"/>
        <v>0</v>
      </c>
      <c r="M44" s="112">
        <f t="shared" si="9"/>
        <v>0</v>
      </c>
      <c r="N44" s="555"/>
      <c r="O44" s="109"/>
      <c r="P44" s="109"/>
      <c r="Q44" s="107"/>
    </row>
    <row r="45" spans="1:1025" ht="10.5" hidden="1" customHeight="1" x14ac:dyDescent="0.25">
      <c r="A45" s="114"/>
      <c r="B45" s="115" t="s">
        <v>620</v>
      </c>
      <c r="C45" s="115" t="s">
        <v>345</v>
      </c>
      <c r="D45" s="116">
        <f t="shared" ref="D45:M45" si="10">IF(OR(D36="NA",D33="NA",D34="NA",D35="NA",D37="NA"),"NA",SUM(D36)-SUM(D33)-SUM(D34)-SUM(D35)-SUM(D37))</f>
        <v>-663.58352733893003</v>
      </c>
      <c r="E45" s="116">
        <f t="shared" si="10"/>
        <v>-10.297075706279998</v>
      </c>
      <c r="F45" s="116" t="str">
        <f t="shared" si="10"/>
        <v>NA</v>
      </c>
      <c r="G45" s="116">
        <f t="shared" si="10"/>
        <v>-673.88060304520991</v>
      </c>
      <c r="H45" s="116">
        <f t="shared" si="10"/>
        <v>0</v>
      </c>
      <c r="I45" s="116">
        <f t="shared" si="10"/>
        <v>93.466942335929986</v>
      </c>
      <c r="J45" s="116">
        <f t="shared" si="10"/>
        <v>-135.29023976027301</v>
      </c>
      <c r="K45" s="116">
        <f t="shared" si="10"/>
        <v>-115.68815976931099</v>
      </c>
      <c r="L45" s="116">
        <f t="shared" si="10"/>
        <v>-831.39206023887039</v>
      </c>
      <c r="M45" s="116">
        <f t="shared" si="10"/>
        <v>-673.88060304520991</v>
      </c>
      <c r="N45" s="555"/>
      <c r="O45" s="109"/>
      <c r="P45" s="109"/>
      <c r="Q45" s="107"/>
    </row>
    <row r="46" spans="1:1025" ht="10.5" hidden="1" customHeight="1" x14ac:dyDescent="0.25">
      <c r="A46" s="106" t="s">
        <v>621</v>
      </c>
      <c r="B46" s="107"/>
      <c r="C46" s="107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555"/>
      <c r="O46" s="109"/>
      <c r="P46" s="109"/>
      <c r="Q46" s="107"/>
    </row>
    <row r="47" spans="1:1025" ht="10.5" hidden="1" customHeight="1" x14ac:dyDescent="0.25">
      <c r="A47" s="110"/>
      <c r="B47" s="107" t="s">
        <v>622</v>
      </c>
      <c r="C47" s="107"/>
      <c r="D47" s="112">
        <f>IF(OR(D9="NA",Table3!E9="NA"),"NA",-SUM(D9)+SUM(Table3!E9))</f>
        <v>0</v>
      </c>
      <c r="E47" s="112">
        <f>IF(OR(E9="NA",Table3!F9="NA"),"NA",-SUM(E9)+SUM(Table3!F9))</f>
        <v>0</v>
      </c>
      <c r="F47" s="112">
        <f>IF(OR(F9="NA",Table3!G9="NA"),"NA",-SUM(F9)+SUM(Table3!G9))</f>
        <v>0</v>
      </c>
      <c r="G47" s="112">
        <f>IF(OR(G9="NA",Table3!H9="NA"),"NA",-SUM(G9)+SUM(Table3!H9))</f>
        <v>0</v>
      </c>
      <c r="H47" s="112">
        <f>IF(OR(H9="NA",Table3!I9="NA"),"NA",-SUM(H9)+SUM(Table3!I9))</f>
        <v>0</v>
      </c>
      <c r="I47" s="112">
        <f>IF(OR(I9="NA",Table3!J9="NA"),"NA",-SUM(I9)+SUM(Table3!J9))</f>
        <v>0</v>
      </c>
      <c r="J47" s="112">
        <f>IF(OR(J9="NA",Table3!K9="NA"),"NA",-SUM(J9)+SUM(Table3!K9))</f>
        <v>0</v>
      </c>
      <c r="K47" s="112">
        <f>IF(OR(K9="NA",Table3!L9="NA"),"NA",-SUM(K9)+SUM(Table3!L9))</f>
        <v>0</v>
      </c>
      <c r="L47" s="112">
        <f>IF(OR(L9="NA",Table3!M9="NA"),"NA",-SUM(L9)+SUM(Table3!M9))</f>
        <v>0</v>
      </c>
      <c r="M47" s="112">
        <f>IF(OR(M9="NA",Table3!N9="NA"),"NA",-SUM(M9)+SUM(Table3!N9))</f>
        <v>0</v>
      </c>
      <c r="N47" s="555"/>
      <c r="O47" s="109"/>
      <c r="P47" s="109"/>
      <c r="Q47" s="107"/>
    </row>
    <row r="48" spans="1:1025" ht="10.5" hidden="1" customHeight="1" x14ac:dyDescent="0.25">
      <c r="A48" s="110"/>
      <c r="B48" s="107" t="s">
        <v>623</v>
      </c>
      <c r="C48" s="107"/>
      <c r="D48" s="112">
        <f>IF(OR(D15="NA",Table3!E22="NA"),"NA",-SUM(D15)+SUM(Table3!E22))</f>
        <v>0</v>
      </c>
      <c r="E48" s="112">
        <f>IF(OR(E15="NA",Table3!F22="NA"),"NA",-SUM(E15)+SUM(Table3!F22))</f>
        <v>0</v>
      </c>
      <c r="F48" s="112">
        <f>IF(OR(F15="NA",Table3!G22="NA"),"NA",-SUM(F15)+SUM(Table3!G22))</f>
        <v>0</v>
      </c>
      <c r="G48" s="112">
        <f>IF(OR(G15="NA",Table3!H22="NA"),"NA",-SUM(G15)+SUM(Table3!H22))</f>
        <v>0</v>
      </c>
      <c r="H48" s="112">
        <f>IF(OR(H15="NA",Table3!I22="NA"),"NA",-SUM(H15)+SUM(Table3!I22))</f>
        <v>0</v>
      </c>
      <c r="I48" s="112">
        <f>IF(OR(I15="NA",Table3!J22="NA"),"NA",-SUM(I15)+SUM(Table3!J22))</f>
        <v>0</v>
      </c>
      <c r="J48" s="112">
        <f>IF(OR(J15="NA",Table3!K22="NA"),"NA",-SUM(J15)+SUM(Table3!K22))</f>
        <v>0</v>
      </c>
      <c r="K48" s="112">
        <f>IF(OR(K15="NA",Table3!L22="NA"),"NA",-SUM(K15)+SUM(Table3!L22))</f>
        <v>0</v>
      </c>
      <c r="L48" s="112">
        <f>IF(OR(L15="NA",Table3!M22="NA"),"NA",-SUM(L15)+SUM(Table3!M22))</f>
        <v>0</v>
      </c>
      <c r="M48" s="112">
        <f>IF(OR(M15="NA",Table3!N22="NA"),"NA",-SUM(M15)+SUM(Table3!N22))</f>
        <v>0</v>
      </c>
      <c r="N48" s="555"/>
      <c r="O48" s="109"/>
      <c r="P48" s="109"/>
      <c r="Q48" s="107"/>
    </row>
    <row r="49" spans="1:17" ht="10.5" hidden="1" customHeight="1" x14ac:dyDescent="0.25">
      <c r="A49" s="110"/>
      <c r="B49" s="107" t="s">
        <v>624</v>
      </c>
      <c r="C49" s="107"/>
      <c r="D49" s="112">
        <f>IF(OR(D21="NA",Table3!E49="NA"),"NA",-SUM(D21)+SUM(Table3!E49))</f>
        <v>0</v>
      </c>
      <c r="E49" s="112">
        <f>IF(OR(E21="NA",Table3!F49="NA"),"NA",-SUM(E21)+SUM(Table3!F49))</f>
        <v>0</v>
      </c>
      <c r="F49" s="112">
        <f>IF(OR(F21="NA",Table3!G49="NA"),"NA",-SUM(F21)+SUM(Table3!G49))</f>
        <v>0</v>
      </c>
      <c r="G49" s="112">
        <f>IF(OR(G21="NA",Table3!H49="NA"),"NA",-SUM(G21)+SUM(Table3!H49))</f>
        <v>0</v>
      </c>
      <c r="H49" s="112">
        <f>IF(OR(H21="NA",Table3!I49="NA"),"NA",-SUM(H21)+SUM(Table3!I49))</f>
        <v>0</v>
      </c>
      <c r="I49" s="112">
        <f>IF(OR(I21="NA",Table3!J49="NA"),"NA",-SUM(I21)+SUM(Table3!J49))</f>
        <v>0</v>
      </c>
      <c r="J49" s="112">
        <f>IF(OR(J21="NA",Table3!K49="NA"),"NA",-SUM(J21)+SUM(Table3!K49))</f>
        <v>0</v>
      </c>
      <c r="K49" s="112">
        <f>IF(OR(K21="NA",Table3!L49="NA"),"NA",-SUM(K21)+SUM(Table3!L49))</f>
        <v>0</v>
      </c>
      <c r="L49" s="112">
        <f>IF(OR(L21="NA",Table3!M49="NA"),"NA",-SUM(L21)+SUM(Table3!M49))</f>
        <v>0</v>
      </c>
      <c r="M49" s="112">
        <f>IF(OR(M21="NA",Table3!N49="NA"),"NA",-SUM(M21)+SUM(Table3!N49))</f>
        <v>0</v>
      </c>
      <c r="N49" s="555"/>
      <c r="O49" s="109"/>
      <c r="P49" s="109"/>
      <c r="Q49" s="107"/>
    </row>
    <row r="50" spans="1:17" ht="10.5" hidden="1" customHeight="1" x14ac:dyDescent="0.25">
      <c r="A50" s="110"/>
      <c r="B50" s="107" t="s">
        <v>625</v>
      </c>
      <c r="C50" s="107"/>
      <c r="D50" s="112">
        <f>IF(OR(D11="NA",Table6!E9="NA"),"NA",-SUM(D11)+SUM(Table6!E9))</f>
        <v>0</v>
      </c>
      <c r="E50" s="112">
        <f>IF(OR(E11="NA",Table6!F9="NA"),"NA",-SUM(E11)+SUM(Table6!F9))</f>
        <v>0</v>
      </c>
      <c r="F50" s="112">
        <f>IF(OR(F11="NA",Table6!G9="NA"),"NA",-SUM(F11)+SUM(Table6!G9))</f>
        <v>0</v>
      </c>
      <c r="G50" s="112">
        <f>IF(OR(G11="NA",Table6!H9="NA"),"NA",-SUM(G11)+SUM(Table6!H9))</f>
        <v>0</v>
      </c>
      <c r="H50" s="112">
        <f>IF(OR(H11="NA",Table6!I9="NA"),"NA",-SUM(H11)+SUM(Table6!I9))</f>
        <v>0</v>
      </c>
      <c r="I50" s="112">
        <f>IF(OR(I11="NA",Table6!J9="NA"),"NA",-SUM(I11)+SUM(Table6!J9))</f>
        <v>0</v>
      </c>
      <c r="J50" s="112">
        <f>IF(OR(J11="NA",Table6!K9="NA"),"NA",-SUM(J11)+SUM(Table6!K9))</f>
        <v>0</v>
      </c>
      <c r="K50" s="112">
        <f>IF(OR(K11="NA",Table6!L9="NA"),"NA",-SUM(K11)+SUM(Table6!L9))</f>
        <v>0</v>
      </c>
      <c r="L50" s="112">
        <f>IF(OR(L11="NA",Table6!M9="NA"),"NA",-SUM(L11)+SUM(Table6!M9))</f>
        <v>0</v>
      </c>
      <c r="M50" s="112">
        <f>IF(OR(M11="NA",Table6!N9="NA"),"NA",-SUM(M11)+SUM(Table6!N9))</f>
        <v>0</v>
      </c>
      <c r="N50" s="555"/>
      <c r="O50" s="109"/>
      <c r="P50" s="109"/>
      <c r="Q50" s="107"/>
    </row>
    <row r="51" spans="1:17" ht="10.5" hidden="1" customHeight="1" x14ac:dyDescent="0.25">
      <c r="A51" s="110"/>
      <c r="B51" s="107" t="s">
        <v>626</v>
      </c>
      <c r="C51" s="107"/>
      <c r="D51" s="112">
        <f>IF(OR(D17="NA",Table6!E22="NA"),"NA",-SUM(D17)+SUM(Table6!E22))</f>
        <v>0</v>
      </c>
      <c r="E51" s="112">
        <f>IF(OR(E17="NA",Table6!F22="NA"),"NA",-SUM(E17)+SUM(Table6!F22))</f>
        <v>0</v>
      </c>
      <c r="F51" s="112">
        <f>IF(OR(F17="NA",Table6!G22="NA"),"NA",-SUM(F17)+SUM(Table6!G22))</f>
        <v>0</v>
      </c>
      <c r="G51" s="112">
        <f>IF(OR(G17="NA",Table6!H22="NA"),"NA",-SUM(G17)+SUM(Table6!H22))</f>
        <v>0</v>
      </c>
      <c r="H51" s="112">
        <f>IF(OR(H17="NA",Table6!I22="NA"),"NA",-SUM(H17)+SUM(Table6!I22))</f>
        <v>0</v>
      </c>
      <c r="I51" s="112">
        <f>IF(OR(I17="NA",Table6!J22="NA"),"NA",-SUM(I17)+SUM(Table6!J22))</f>
        <v>0</v>
      </c>
      <c r="J51" s="112">
        <f>IF(OR(J17="NA",Table6!K22="NA"),"NA",-SUM(J17)+SUM(Table6!K22))</f>
        <v>0</v>
      </c>
      <c r="K51" s="112">
        <f>IF(OR(K17="NA",Table6!L22="NA"),"NA",-SUM(K17)+SUM(Table6!L22))</f>
        <v>0</v>
      </c>
      <c r="L51" s="112">
        <f>IF(OR(L17="NA",Table6!M22="NA"),"NA",-SUM(L17)+SUM(Table6!M22))</f>
        <v>0</v>
      </c>
      <c r="M51" s="112">
        <f>IF(OR(M17="NA",Table6!N22="NA"),"NA",-SUM(M17)+SUM(Table6!N22))</f>
        <v>0</v>
      </c>
      <c r="N51" s="555"/>
      <c r="O51" s="109"/>
      <c r="P51" s="109"/>
      <c r="Q51" s="107"/>
    </row>
    <row r="52" spans="1:17" ht="10.5" hidden="1" customHeight="1" x14ac:dyDescent="0.25">
      <c r="A52" s="110"/>
      <c r="B52" s="107" t="s">
        <v>627</v>
      </c>
      <c r="C52" s="107"/>
      <c r="D52" s="112">
        <f>IF(OR(D23="NA",Table6!E49="NA"),"NA",-SUM(D23)+SUM(Table6!E49))</f>
        <v>0</v>
      </c>
      <c r="E52" s="112">
        <f>IF(OR(E23="NA",Table6!F49="NA"),"NA",-SUM(E23)+SUM(Table6!F49))</f>
        <v>0</v>
      </c>
      <c r="F52" s="112">
        <f>IF(OR(F23="NA",Table6!G49="NA"),"NA",-SUM(F23)+SUM(Table6!G49))</f>
        <v>0</v>
      </c>
      <c r="G52" s="112">
        <f>IF(OR(G23="NA",Table6!H49="NA"),"NA",-SUM(G23)+SUM(Table6!H49))</f>
        <v>0</v>
      </c>
      <c r="H52" s="112">
        <f>IF(OR(H23="NA",Table6!I49="NA"),"NA",-SUM(H23)+SUM(Table6!I49))</f>
        <v>0</v>
      </c>
      <c r="I52" s="112">
        <f>IF(OR(I23="NA",Table6!J49="NA"),"NA",-SUM(I23)+SUM(Table6!J49))</f>
        <v>0</v>
      </c>
      <c r="J52" s="112">
        <f>IF(OR(J23="NA",Table6!K49="NA"),"NA",-SUM(J23)+SUM(Table6!K49))</f>
        <v>0</v>
      </c>
      <c r="K52" s="112">
        <f>IF(OR(K23="NA",Table6!L49="NA"),"NA",-SUM(K23)+SUM(Table6!L49))</f>
        <v>0</v>
      </c>
      <c r="L52" s="112">
        <f>IF(OR(L23="NA",Table6!M49="NA"),"NA",-SUM(L23)+SUM(Table6!M49))</f>
        <v>0</v>
      </c>
      <c r="M52" s="112">
        <f>IF(OR(M23="NA",Table6!N49="NA"),"NA",-SUM(M23)+SUM(Table6!N49))</f>
        <v>0</v>
      </c>
      <c r="N52" s="555"/>
      <c r="O52" s="109"/>
      <c r="P52" s="109"/>
      <c r="Q52" s="107"/>
    </row>
    <row r="53" spans="1:17" ht="10.5" hidden="1" customHeight="1" x14ac:dyDescent="0.25">
      <c r="A53" s="110"/>
      <c r="B53" s="107" t="s">
        <v>628</v>
      </c>
      <c r="C53" s="107"/>
      <c r="D53" s="112">
        <f>IF(OR(D10="NA",Table9!E9="NA"),"NA",-SUM(D10)+SUM(Table9!E9))</f>
        <v>0</v>
      </c>
      <c r="E53" s="112">
        <f>IF(OR(E10="NA",Table9!F9="NA"),"NA",-SUM(E10)+SUM(Table9!F9))</f>
        <v>0</v>
      </c>
      <c r="F53" s="112">
        <f>IF(OR(F10="NA",Table9!G9="NA"),"NA",-SUM(F10)+SUM(Table9!G9))</f>
        <v>0</v>
      </c>
      <c r="G53" s="112">
        <f>IF(OR(G10="NA",Table9!H9="NA"),"NA",-SUM(G10)+SUM(Table9!H9))</f>
        <v>0</v>
      </c>
      <c r="H53" s="112">
        <f>IF(OR(H10="NA",Table9!I9="NA"),"NA",-SUM(H10)+SUM(Table9!I9))</f>
        <v>0</v>
      </c>
      <c r="I53" s="112">
        <f>IF(OR(I10="NA",Table9!J9="NA"),"NA",-SUM(I10)+SUM(Table9!J9))</f>
        <v>0</v>
      </c>
      <c r="J53" s="112">
        <f>IF(OR(J10="NA",Table9!K9="NA"),"NA",-SUM(J10)+SUM(Table9!K9))</f>
        <v>0</v>
      </c>
      <c r="K53" s="112">
        <f>IF(OR(K10="NA",Table9!L9="NA"),"NA",-SUM(K10)+SUM(Table9!L9))</f>
        <v>0</v>
      </c>
      <c r="L53" s="112">
        <f>IF(OR(L10="NA",Table9!M9="NA"),"NA",-SUM(L10)+SUM(Table9!M9))</f>
        <v>0</v>
      </c>
      <c r="M53" s="112">
        <f>IF(OR(M10="NA",Table9!N9="NA"),"NA",-SUM(M10)+SUM(Table9!N9))</f>
        <v>0</v>
      </c>
      <c r="N53" s="555"/>
      <c r="O53" s="109"/>
      <c r="P53" s="109"/>
      <c r="Q53" s="107"/>
    </row>
    <row r="54" spans="1:17" ht="10.5" hidden="1" customHeight="1" x14ac:dyDescent="0.25">
      <c r="A54" s="110"/>
      <c r="B54" s="107" t="s">
        <v>629</v>
      </c>
      <c r="C54" s="107"/>
      <c r="D54" s="112">
        <f>IF(OR(D16="NA",Table9!E14="NA"),"NA",-SUM(D16)+SUM(Table9!E14))</f>
        <v>0</v>
      </c>
      <c r="E54" s="112">
        <f>IF(OR(E16="NA",Table9!F14="NA"),"NA",-SUM(E16)+SUM(Table9!F14))</f>
        <v>0</v>
      </c>
      <c r="F54" s="112">
        <f>IF(OR(F16="NA",Table9!G14="NA"),"NA",-SUM(F16)+SUM(Table9!G14))</f>
        <v>0</v>
      </c>
      <c r="G54" s="112">
        <f>IF(OR(G16="NA",Table9!H14="NA"),"NA",-SUM(G16)+SUM(Table9!H14))</f>
        <v>0</v>
      </c>
      <c r="H54" s="112">
        <f>IF(OR(H16="NA",Table9!I14="NA"),"NA",-SUM(H16)+SUM(Table9!I14))</f>
        <v>0</v>
      </c>
      <c r="I54" s="112">
        <f>IF(OR(I16="NA",Table9!J14="NA"),"NA",-SUM(I16)+SUM(Table9!J14))</f>
        <v>0</v>
      </c>
      <c r="J54" s="112">
        <f>IF(OR(J16="NA",Table9!K14="NA"),"NA",-SUM(J16)+SUM(Table9!K14))</f>
        <v>0</v>
      </c>
      <c r="K54" s="112">
        <f>IF(OR(K16="NA",Table9!L14="NA"),"NA",-SUM(K16)+SUM(Table9!L14))</f>
        <v>0</v>
      </c>
      <c r="L54" s="112">
        <f>IF(OR(L16="NA",Table9!M14="NA"),"NA",-SUM(L16)+SUM(Table9!M14))</f>
        <v>0</v>
      </c>
      <c r="M54" s="112">
        <f>IF(OR(M16="NA",Table9!N14="NA"),"NA",-SUM(M16)+SUM(Table9!N14))</f>
        <v>0</v>
      </c>
      <c r="N54" s="555"/>
      <c r="O54" s="109"/>
      <c r="P54" s="109"/>
      <c r="Q54" s="107"/>
    </row>
    <row r="55" spans="1:17" ht="10.5" hidden="1" customHeight="1" x14ac:dyDescent="0.25">
      <c r="A55" s="110"/>
      <c r="B55" s="107" t="s">
        <v>630</v>
      </c>
      <c r="C55" s="107"/>
      <c r="D55" s="112">
        <f>IF(OR(D22="NA",Table9!E25="NA"),"NA",-SUM(D22)+SUM(Table9!E25))</f>
        <v>0</v>
      </c>
      <c r="E55" s="112">
        <f>IF(OR(E22="NA",Table9!F25="NA"),"NA",-SUM(E22)+SUM(Table9!F25))</f>
        <v>0</v>
      </c>
      <c r="F55" s="112">
        <f>IF(OR(F22="NA",Table9!G25="NA"),"NA",-SUM(F22)+SUM(Table9!G25))</f>
        <v>0</v>
      </c>
      <c r="G55" s="112">
        <f>IF(OR(G22="NA",Table9!H25="NA"),"NA",-SUM(G22)+SUM(Table9!H25))</f>
        <v>0</v>
      </c>
      <c r="H55" s="112">
        <f>IF(OR(H22="NA",Table9!I25="NA"),"NA",-SUM(H22)+SUM(Table9!I25))</f>
        <v>0</v>
      </c>
      <c r="I55" s="112">
        <f>IF(OR(I22="NA",Table9!J25="NA"),"NA",-SUM(I22)+SUM(Table9!J25))</f>
        <v>0</v>
      </c>
      <c r="J55" s="112">
        <f>IF(OR(J22="NA",Table9!K25="NA"),"NA",-SUM(J22)+SUM(Table9!K25))</f>
        <v>0</v>
      </c>
      <c r="K55" s="112">
        <f>IF(OR(K22="NA",Table9!L25="NA"),"NA",-SUM(K22)+SUM(Table9!L25))</f>
        <v>0</v>
      </c>
      <c r="L55" s="112">
        <f>IF(OR(L22="NA",Table9!M25="NA"),"NA",-SUM(L22)+SUM(Table9!M25))</f>
        <v>0</v>
      </c>
      <c r="M55" s="112">
        <f>IF(OR(M22="NA",Table9!N25="NA"),"NA",-SUM(M22)+SUM(Table9!N25))</f>
        <v>0</v>
      </c>
      <c r="N55" s="555"/>
      <c r="O55" s="109"/>
      <c r="P55" s="109"/>
      <c r="Q55" s="107"/>
    </row>
    <row r="56" spans="1:17" ht="10.5" hidden="1" customHeight="1" x14ac:dyDescent="0.25">
      <c r="A56" s="110"/>
      <c r="B56" s="107" t="s">
        <v>631</v>
      </c>
      <c r="C56" s="107"/>
      <c r="D56" s="112">
        <f>IF(OR(D28="NA",Table3!E95="NA"),"NA",-SUM(D28)+SUM(Table3!E95))</f>
        <v>0</v>
      </c>
      <c r="E56" s="112">
        <f>IF(OR(E28="NA",Table3!F95="NA"),"NA",-SUM(E28)+SUM(Table3!F95))</f>
        <v>0</v>
      </c>
      <c r="F56" s="112">
        <f>IF(OR(F28="NA",Table3!G95="NA"),"NA",-SUM(F28)+SUM(Table3!G95))</f>
        <v>0</v>
      </c>
      <c r="G56" s="112">
        <f>IF(OR(G28="NA",Table3!H95="NA"),"NA",-SUM(G28)+SUM(Table3!H95))</f>
        <v>0</v>
      </c>
      <c r="H56" s="112">
        <f>IF(OR(H28="NA",Table3!I95="NA"),"NA",-SUM(H28)+SUM(Table3!I95))</f>
        <v>0</v>
      </c>
      <c r="I56" s="112">
        <f>IF(OR(I28="NA",Table3!J95="NA"),"NA",-SUM(I28)+SUM(Table3!J95))</f>
        <v>0</v>
      </c>
      <c r="J56" s="112">
        <f>IF(OR(J28="NA",Table3!K95="NA"),"NA",-SUM(J28)+SUM(Table3!K95))</f>
        <v>0</v>
      </c>
      <c r="K56" s="112">
        <f>IF(OR(K28="NA",Table3!L95="NA"),"NA",-SUM(K28)+SUM(Table3!L95))</f>
        <v>0</v>
      </c>
      <c r="L56" s="112">
        <f>IF(OR(L28="NA",Table3!M95="NA"),"NA",-SUM(L28)+SUM(Table3!M95))</f>
        <v>0</v>
      </c>
      <c r="M56" s="112">
        <f>IF(OR(M28="NA",Table3!N95="NA"),"NA",-SUM(M28)+SUM(Table3!N95))</f>
        <v>0</v>
      </c>
      <c r="N56" s="555"/>
      <c r="O56" s="109"/>
      <c r="P56" s="109"/>
      <c r="Q56" s="107"/>
    </row>
    <row r="57" spans="1:17" ht="10.5" hidden="1" customHeight="1" x14ac:dyDescent="0.25">
      <c r="A57" s="110"/>
      <c r="B57" s="107" t="s">
        <v>632</v>
      </c>
      <c r="C57" s="107"/>
      <c r="D57" s="112">
        <f>IF(OR(D29="NA",Table9!E37="NA"),"NA",-SUM(D29)+SUM(Table9!E37))</f>
        <v>0</v>
      </c>
      <c r="E57" s="112">
        <f>IF(OR(E29="NA",Table9!F37="NA"),"NA",-SUM(E29)+SUM(Table9!F37))</f>
        <v>0</v>
      </c>
      <c r="F57" s="112">
        <f>IF(OR(F29="NA",Table9!G37="NA"),"NA",-SUM(F29)+SUM(Table9!G37))</f>
        <v>0</v>
      </c>
      <c r="G57" s="112">
        <f>IF(OR(G29="NA",Table9!H37="NA"),"NA",-SUM(G29)+SUM(Table9!H37))</f>
        <v>0</v>
      </c>
      <c r="H57" s="112">
        <f>IF(OR(H29="NA",Table9!I37="NA"),"NA",-SUM(H29)+SUM(Table9!I37))</f>
        <v>0</v>
      </c>
      <c r="I57" s="112">
        <f>IF(OR(I29="NA",Table9!J37="NA"),"NA",-SUM(I29)+SUM(Table9!J37))</f>
        <v>0</v>
      </c>
      <c r="J57" s="112">
        <f>IF(OR(J29="NA",Table9!K37="NA"),"NA",-SUM(J29)+SUM(Table9!K37))</f>
        <v>0</v>
      </c>
      <c r="K57" s="112">
        <f>IF(OR(K29="NA",Table9!L37="NA"),"NA",-SUM(K29)+SUM(Table9!L37))</f>
        <v>0</v>
      </c>
      <c r="L57" s="112">
        <f>IF(OR(L29="NA",Table9!M37="NA"),"NA",-SUM(L29)+SUM(Table9!M37))</f>
        <v>0</v>
      </c>
      <c r="M57" s="112">
        <f>IF(OR(M29="NA",Table9!N37="NA"),"NA",-SUM(M29)+SUM(Table9!N37))</f>
        <v>0</v>
      </c>
      <c r="N57" s="555"/>
      <c r="O57" s="109"/>
      <c r="P57" s="109"/>
      <c r="Q57" s="107"/>
    </row>
    <row r="58" spans="1:17" ht="10.5" hidden="1" customHeight="1" x14ac:dyDescent="0.25">
      <c r="A58" s="110"/>
      <c r="B58" s="107" t="s">
        <v>633</v>
      </c>
      <c r="C58" s="107"/>
      <c r="D58" s="112">
        <f>IF(OR(D30="NA",Table6!E81="NA"),"NA",-SUM(D30)+SUM(Table6!E81))</f>
        <v>0</v>
      </c>
      <c r="E58" s="112">
        <f>IF(OR(E30="NA",Table6!F81="NA"),"NA",-SUM(E30)+SUM(Table6!F81))</f>
        <v>0</v>
      </c>
      <c r="F58" s="112">
        <f>IF(OR(F30="NA",Table6!G81="NA"),"NA",-SUM(F30)+SUM(Table6!G81))</f>
        <v>0</v>
      </c>
      <c r="G58" s="112">
        <f>IF(OR(G30="NA",Table6!H81="NA"),"NA",-SUM(G30)+SUM(Table6!H81))</f>
        <v>0</v>
      </c>
      <c r="H58" s="112">
        <f>IF(OR(H30="NA",Table6!I81="NA"),"NA",-SUM(H30)+SUM(Table6!I81))</f>
        <v>0</v>
      </c>
      <c r="I58" s="112">
        <f>IF(OR(I30="NA",Table6!J81="NA"),"NA",-SUM(I30)+SUM(Table6!J81))</f>
        <v>0</v>
      </c>
      <c r="J58" s="112">
        <f>IF(OR(J30="NA",Table6!K81="NA"),"NA",-SUM(J30)+SUM(Table6!K81))</f>
        <v>0</v>
      </c>
      <c r="K58" s="112">
        <f>IF(OR(K30="NA",Table6!L81="NA"),"NA",-SUM(K30)+SUM(Table6!L81))</f>
        <v>0</v>
      </c>
      <c r="L58" s="112">
        <f>IF(OR(L30="NA",Table6!M81="NA"),"NA",-SUM(L30)+SUM(Table6!M81))</f>
        <v>0</v>
      </c>
      <c r="M58" s="112">
        <f>IF(OR(M30="NA",Table6!N81="NA"),"NA",-SUM(M30)+SUM(Table6!N81))</f>
        <v>0</v>
      </c>
      <c r="N58" s="555"/>
      <c r="O58" s="109"/>
      <c r="P58" s="109"/>
      <c r="Q58" s="107"/>
    </row>
    <row r="59" spans="1:17" ht="10.5" hidden="1" customHeight="1" x14ac:dyDescent="0.25">
      <c r="A59" s="110"/>
      <c r="B59" s="107" t="s">
        <v>634</v>
      </c>
      <c r="C59" s="107"/>
      <c r="D59" s="112">
        <f>IF(OR(D34="NA",Table3!E99="NA"),"NA",-SUM(D34)+SUM(Table3!E99))</f>
        <v>0</v>
      </c>
      <c r="E59" s="112">
        <f>IF(OR(E34="NA",Table3!F99="NA"),"NA",-SUM(E34)+SUM(Table3!F99))</f>
        <v>0</v>
      </c>
      <c r="F59" s="112">
        <f>IF(OR(F34="NA",Table3!G99="NA"),"NA",-SUM(F34)+SUM(Table3!G99))</f>
        <v>0</v>
      </c>
      <c r="G59" s="112">
        <f>IF(OR(G34="NA",Table3!H99="NA"),"NA",-SUM(G34)+SUM(Table3!H99))</f>
        <v>0</v>
      </c>
      <c r="H59" s="112">
        <f>IF(OR(H34="NA",Table3!I99="NA"),"NA",-SUM(H34)+SUM(Table3!I99))</f>
        <v>0</v>
      </c>
      <c r="I59" s="112">
        <f>IF(OR(I34="NA",Table3!J99="NA"),"NA",-SUM(I34)+SUM(Table3!J99))</f>
        <v>0</v>
      </c>
      <c r="J59" s="112">
        <f>IF(OR(J34="NA",Table3!K99="NA"),"NA",-SUM(J34)+SUM(Table3!K99))</f>
        <v>0</v>
      </c>
      <c r="K59" s="112">
        <f>IF(OR(K34="NA",Table3!L99="NA"),"NA",-SUM(K34)+SUM(Table3!L99))</f>
        <v>0</v>
      </c>
      <c r="L59" s="112">
        <f>IF(OR(L34="NA",Table3!M99="NA"),"NA",-SUM(L34)+SUM(Table3!M99))</f>
        <v>0</v>
      </c>
      <c r="M59" s="112">
        <f>IF(OR(M34="NA",Table3!N99="NA"),"NA",-SUM(M34)+SUM(Table3!N99))</f>
        <v>0</v>
      </c>
      <c r="N59" s="555"/>
      <c r="O59" s="109"/>
      <c r="P59" s="109"/>
      <c r="Q59" s="107"/>
    </row>
    <row r="60" spans="1:17" ht="10.5" hidden="1" customHeight="1" x14ac:dyDescent="0.25">
      <c r="A60" s="110"/>
      <c r="B60" s="107" t="s">
        <v>635</v>
      </c>
      <c r="C60" s="107"/>
      <c r="D60" s="112" t="str">
        <f>IF(OR(D35="NA",Table9!E41="NA"),"NA",-SUM(D35)+SUM(Table9!E41))</f>
        <v>NA</v>
      </c>
      <c r="E60" s="112" t="str">
        <f>IF(OR(E35="NA",Table9!F41="NA"),"NA",-SUM(E35)+SUM(Table9!F41))</f>
        <v>NA</v>
      </c>
      <c r="F60" s="112" t="str">
        <f>IF(OR(F35="NA",Table9!G41="NA"),"NA",-SUM(F35)+SUM(Table9!G41))</f>
        <v>NA</v>
      </c>
      <c r="G60" s="112" t="str">
        <f>IF(OR(G35="NA",Table9!H41="NA"),"NA",-SUM(G35)+SUM(Table9!H41))</f>
        <v>NA</v>
      </c>
      <c r="H60" s="112" t="str">
        <f>IF(OR(H35="NA",Table9!I41="NA"),"NA",-SUM(H35)+SUM(Table9!I41))</f>
        <v>NA</v>
      </c>
      <c r="I60" s="112" t="str">
        <f>IF(OR(I35="NA",Table9!J41="NA"),"NA",-SUM(I35)+SUM(Table9!J41))</f>
        <v>NA</v>
      </c>
      <c r="J60" s="112" t="str">
        <f>IF(OR(J35="NA",Table9!K41="NA"),"NA",-SUM(J35)+SUM(Table9!K41))</f>
        <v>NA</v>
      </c>
      <c r="K60" s="112" t="str">
        <f>IF(OR(K35="NA",Table9!L41="NA"),"NA",-SUM(K35)+SUM(Table9!L41))</f>
        <v>NA</v>
      </c>
      <c r="L60" s="112" t="str">
        <f>IF(OR(L35="NA",Table9!M41="NA"),"NA",-SUM(L35)+SUM(Table9!M41))</f>
        <v>NA</v>
      </c>
      <c r="M60" s="112" t="str">
        <f>IF(OR(M35="NA",Table9!N41="NA"),"NA",-SUM(M35)+SUM(Table9!N41))</f>
        <v>NA</v>
      </c>
      <c r="N60" s="555"/>
      <c r="O60" s="109"/>
      <c r="P60" s="109"/>
      <c r="Q60" s="107"/>
    </row>
    <row r="61" spans="1:17" ht="10.5" hidden="1" customHeight="1" x14ac:dyDescent="0.25">
      <c r="A61" s="110"/>
      <c r="B61" s="107" t="s">
        <v>636</v>
      </c>
      <c r="C61" s="107"/>
      <c r="D61" s="112">
        <f>IF(OR(D36="NA",Table6!E86="NA"),"NA",-SUM(D36)+SUM(Table6!E86))</f>
        <v>0</v>
      </c>
      <c r="E61" s="112">
        <f>IF(OR(E36="NA",Table6!F86="NA"),"NA",-SUM(E36)+SUM(Table6!F86))</f>
        <v>0</v>
      </c>
      <c r="F61" s="112" t="str">
        <f>IF(OR(F36="NA",Table6!G86="NA"),"NA",-SUM(F36)+SUM(Table6!G86))</f>
        <v>NA</v>
      </c>
      <c r="G61" s="112">
        <f>IF(OR(G36="NA",Table6!H86="NA"),"NA",-SUM(G36)+SUM(Table6!H86))</f>
        <v>0</v>
      </c>
      <c r="H61" s="112">
        <f>IF(OR(H36="NA",Table6!I86="NA"),"NA",-SUM(H36)+SUM(Table6!I86))</f>
        <v>0</v>
      </c>
      <c r="I61" s="112">
        <f>IF(OR(I36="NA",Table6!J86="NA"),"NA",-SUM(I36)+SUM(Table6!J86))</f>
        <v>0</v>
      </c>
      <c r="J61" s="112">
        <f>IF(OR(J36="NA",Table6!K86="NA"),"NA",-SUM(J36)+SUM(Table6!K86))</f>
        <v>0</v>
      </c>
      <c r="K61" s="112">
        <f>IF(OR(K36="NA",Table6!L86="NA"),"NA",-SUM(K36)+SUM(Table6!L86))</f>
        <v>0</v>
      </c>
      <c r="L61" s="112">
        <f>IF(OR(L36="NA",Table6!M86="NA"),"NA",-SUM(L36)+SUM(Table6!M86))</f>
        <v>0</v>
      </c>
      <c r="M61" s="112">
        <f>IF(OR(M36="NA",Table6!N86="NA"),"NA",-SUM(M36)+SUM(Table6!N86))</f>
        <v>0</v>
      </c>
      <c r="N61" s="555"/>
      <c r="O61" s="109"/>
      <c r="P61" s="109"/>
      <c r="Q61" s="107"/>
    </row>
    <row r="62" spans="1:17" ht="10.5" hidden="1" customHeight="1" x14ac:dyDescent="0.25">
      <c r="A62" s="121"/>
      <c r="B62" s="123"/>
      <c r="C62" s="123" t="s">
        <v>345</v>
      </c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555"/>
      <c r="O62" s="109"/>
      <c r="P62" s="109"/>
      <c r="Q62" s="107"/>
    </row>
  </sheetData>
  <sheetProtection password="EECE" sheet="1" objects="1" scenarios="1" formatCells="0" formatColumns="0" formatRows="0"/>
  <mergeCells count="14">
    <mergeCell ref="F1:L1"/>
    <mergeCell ref="O1:P1"/>
    <mergeCell ref="E2:M2"/>
    <mergeCell ref="O2:P2"/>
    <mergeCell ref="F3:G3"/>
    <mergeCell ref="M3:M5"/>
    <mergeCell ref="K4:K5"/>
    <mergeCell ref="L4:L5"/>
    <mergeCell ref="O4:P4"/>
    <mergeCell ref="A4:B5"/>
    <mergeCell ref="D4:G4"/>
    <mergeCell ref="H4:H5"/>
    <mergeCell ref="I4:I5"/>
    <mergeCell ref="J4:J5"/>
  </mergeCells>
  <conditionalFormatting sqref="O7:P37">
    <cfRule type="cellIs" dxfId="187" priority="2" operator="lessThan">
      <formula>-0.1</formula>
    </cfRule>
    <cfRule type="cellIs" dxfId="186" priority="3" operator="greaterThan">
      <formula>0.1</formula>
    </cfRule>
  </conditionalFormatting>
  <conditionalFormatting sqref="O8:P31">
    <cfRule type="containsText" dxfId="185" priority="4" operator="containsText" text="NA"/>
    <cfRule type="cellIs" dxfId="184" priority="5" operator="between">
      <formula>-0.1</formula>
      <formula>0.1</formula>
    </cfRule>
  </conditionalFormatting>
  <conditionalFormatting sqref="D41:M45">
    <cfRule type="containsText" dxfId="183" priority="6" operator="containsText" text="NA"/>
    <cfRule type="cellIs" dxfId="182" priority="7" operator="between">
      <formula>-0.1</formula>
      <formula>0.1</formula>
    </cfRule>
    <cfRule type="cellIs" dxfId="181" priority="8" operator="lessThan">
      <formula>-0.1</formula>
    </cfRule>
    <cfRule type="cellIs" dxfId="180" priority="9" operator="greaterThan">
      <formula>0.1</formula>
    </cfRule>
  </conditionalFormatting>
  <pageMargins left="0.47222222222222199" right="0.47222222222222199" top="0.59027777777777801" bottom="0.59097222222222201" header="0.51180555555555496" footer="0.39374999999999999"/>
  <pageSetup paperSize="9" scale="88" firstPageNumber="0" fitToHeight="0" orientation="landscape" horizontalDpi="300" verticalDpi="300" r:id="rId1"/>
  <headerFooter>
    <oddFooter>&amp;L&amp;8&amp;D  &amp;T&amp;R&amp;8March 2014, Version 0.2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45"/>
  <sheetViews>
    <sheetView tabSelected="1" zoomScale="90" zoomScaleNormal="9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K10" sqref="K10"/>
    </sheetView>
  </sheetViews>
  <sheetFormatPr defaultRowHeight="13.2" x14ac:dyDescent="0.25"/>
  <cols>
    <col min="1" max="1" width="7.33203125" style="69" customWidth="1"/>
    <col min="2" max="2" width="50.6640625" style="70" customWidth="1"/>
    <col min="3" max="3" width="0.88671875" style="70" customWidth="1"/>
    <col min="4" max="13" width="10" style="70" customWidth="1"/>
    <col min="14" max="14" width="3.33203125" style="543" customWidth="1"/>
    <col min="15" max="16" width="11.6640625" style="70" hidden="1" customWidth="1"/>
    <col min="17" max="1025" width="9.109375" style="70" customWidth="1"/>
  </cols>
  <sheetData>
    <row r="1" spans="1:16" ht="15" x14ac:dyDescent="0.35">
      <c r="A1" s="399" t="str">
        <f>+Coverpage!A1</f>
        <v>GFSM2014_V1.5</v>
      </c>
      <c r="B1" s="400"/>
      <c r="C1" s="401"/>
      <c r="D1" s="401"/>
      <c r="E1" s="402"/>
      <c r="F1" s="632" t="str">
        <f>Reporting_Country_Name</f>
        <v>Russian Federation</v>
      </c>
      <c r="G1" s="632"/>
      <c r="H1" s="632"/>
      <c r="I1" s="632"/>
      <c r="J1" s="632"/>
      <c r="K1" s="632"/>
      <c r="L1" s="632"/>
      <c r="M1" s="403" t="str">
        <f>Reporting_Country_Code</f>
        <v>922</v>
      </c>
      <c r="N1" s="601"/>
      <c r="O1" s="633" t="s">
        <v>319</v>
      </c>
      <c r="P1" s="633"/>
    </row>
    <row r="2" spans="1:16" ht="15" x14ac:dyDescent="0.35">
      <c r="A2" s="404" t="s">
        <v>637</v>
      </c>
      <c r="B2" s="405"/>
      <c r="C2" s="406"/>
      <c r="D2" s="406"/>
      <c r="E2" s="634" t="str">
        <f>"In "&amp;Coverpage!$I$15&amp;" of "&amp;Coverpage!$I$14&amp;" / Fiscal year ends in "&amp;Coverpage!$I$11&amp;" "&amp;Coverpage!$I$12</f>
        <v>In Billion of Russian Rubles (RUB) / Fiscal year ends in December 31st</v>
      </c>
      <c r="F2" s="634"/>
      <c r="G2" s="634"/>
      <c r="H2" s="634"/>
      <c r="I2" s="634"/>
      <c r="J2" s="634"/>
      <c r="K2" s="634"/>
      <c r="L2" s="634"/>
      <c r="M2" s="634"/>
      <c r="N2" s="601"/>
      <c r="O2" s="635" t="s">
        <v>321</v>
      </c>
      <c r="P2" s="635"/>
    </row>
    <row r="3" spans="1:16" ht="12" customHeight="1" x14ac:dyDescent="0.35">
      <c r="A3" s="407"/>
      <c r="B3" s="408"/>
      <c r="C3" s="409"/>
      <c r="D3" s="410"/>
      <c r="E3" s="411"/>
      <c r="F3" s="636" t="s">
        <v>322</v>
      </c>
      <c r="G3" s="636"/>
      <c r="H3" s="412" t="str">
        <f>Reporting_Period_Code</f>
        <v>2016</v>
      </c>
      <c r="I3" s="412"/>
      <c r="J3" s="411"/>
      <c r="K3" s="411"/>
      <c r="L3" s="413"/>
      <c r="M3" s="630" t="s">
        <v>75</v>
      </c>
      <c r="N3" s="402"/>
      <c r="O3" s="73"/>
      <c r="P3" s="73"/>
    </row>
    <row r="4" spans="1:16" ht="12" customHeight="1" x14ac:dyDescent="0.25">
      <c r="A4" s="628" t="s">
        <v>638</v>
      </c>
      <c r="B4" s="628"/>
      <c r="C4" s="414"/>
      <c r="D4" s="629" t="s">
        <v>324</v>
      </c>
      <c r="E4" s="629"/>
      <c r="F4" s="629"/>
      <c r="G4" s="629"/>
      <c r="H4" s="630" t="s">
        <v>71</v>
      </c>
      <c r="I4" s="630" t="s">
        <v>325</v>
      </c>
      <c r="J4" s="631" t="s">
        <v>73</v>
      </c>
      <c r="K4" s="630" t="s">
        <v>326</v>
      </c>
      <c r="L4" s="637" t="s">
        <v>74</v>
      </c>
      <c r="M4" s="630"/>
      <c r="N4" s="402"/>
      <c r="O4" s="638" t="s">
        <v>327</v>
      </c>
      <c r="P4" s="638"/>
    </row>
    <row r="5" spans="1:16" ht="30" customHeight="1" x14ac:dyDescent="0.25">
      <c r="A5" s="628"/>
      <c r="B5" s="628"/>
      <c r="C5" s="414"/>
      <c r="D5" s="415" t="s">
        <v>328</v>
      </c>
      <c r="E5" s="416" t="s">
        <v>329</v>
      </c>
      <c r="F5" s="416" t="s">
        <v>326</v>
      </c>
      <c r="G5" s="417" t="s">
        <v>330</v>
      </c>
      <c r="H5" s="630"/>
      <c r="I5" s="630"/>
      <c r="J5" s="631"/>
      <c r="K5" s="630"/>
      <c r="L5" s="637"/>
      <c r="M5" s="630"/>
      <c r="N5" s="402"/>
      <c r="O5" s="75" t="s">
        <v>331</v>
      </c>
      <c r="P5" s="76" t="s">
        <v>332</v>
      </c>
    </row>
    <row r="6" spans="1:16" ht="10.5" customHeight="1" x14ac:dyDescent="0.25">
      <c r="A6" s="418"/>
      <c r="B6" s="419"/>
      <c r="C6" s="419"/>
      <c r="D6" s="420" t="s">
        <v>333</v>
      </c>
      <c r="E6" s="421" t="s">
        <v>334</v>
      </c>
      <c r="F6" s="421" t="s">
        <v>335</v>
      </c>
      <c r="G6" s="422" t="s">
        <v>81</v>
      </c>
      <c r="H6" s="421" t="s">
        <v>336</v>
      </c>
      <c r="I6" s="421" t="s">
        <v>337</v>
      </c>
      <c r="J6" s="422" t="s">
        <v>84</v>
      </c>
      <c r="K6" s="421" t="s">
        <v>338</v>
      </c>
      <c r="L6" s="423" t="s">
        <v>339</v>
      </c>
      <c r="M6" s="423" t="s">
        <v>340</v>
      </c>
      <c r="N6" s="402"/>
      <c r="O6" s="79" t="s">
        <v>341</v>
      </c>
      <c r="P6" s="80" t="s">
        <v>342</v>
      </c>
    </row>
    <row r="7" spans="1:16" ht="24" customHeight="1" x14ac:dyDescent="0.3">
      <c r="A7" s="514" t="s">
        <v>639</v>
      </c>
      <c r="B7" s="515" t="s">
        <v>640</v>
      </c>
      <c r="C7" s="506" t="s">
        <v>345</v>
      </c>
      <c r="D7" s="516">
        <f>IF(AND(Table6!E103="NP",Table6!E104="NP",Table6!E105="NP"),"NP",IF(OR(Table6!E103="NA",Table6!E104="NA",Table6!E105="NA"),"NA",IF(ISNUMBER(Table6!E103)*ISNUMBER(Table6!E104)*ISNUMBER(Table6!E105),Table6!E103+Table6!E104-Table6!E105,"")))</f>
        <v>47967.772854259281</v>
      </c>
      <c r="E7" s="516">
        <f>IF(AND(Table6!F103="NP",Table6!F104="NP",Table6!F105="NP"),"NP",IF(OR(Table6!F103="NA",Table6!F104="NA",Table6!F105="NA"),"NA",IF(ISNUMBER(Table6!F103)*ISNUMBER(Table6!F104)*ISNUMBER(Table6!F105),Table6!F103+Table6!F104-Table6!F105,"")))</f>
        <v>-198.78342559991961</v>
      </c>
      <c r="F7" s="516">
        <f>IF(AND(Table6!G103="NP",Table6!G104="NP",Table6!G105="NP"),"NP",IF(OR(Table6!G103="NA",Table6!G104="NA",Table6!G105="NA"),"NA",IF(ISNUMBER(Table6!G103)*ISNUMBER(Table6!G104)*ISNUMBER(Table6!G105),Table6!G103+Table6!G104-Table6!G105,"")))</f>
        <v>0</v>
      </c>
      <c r="G7" s="516">
        <f>IF(AND(Table6!H103="NP",Table6!H104="NP",Table6!H105="NP"),"NP",IF(OR(Table6!H103="NA",Table6!H104="NA",Table6!H105="NA"),"NA",IF(ISNUMBER(Table6!H103)*ISNUMBER(Table6!H104)*ISNUMBER(Table6!H105),Table6!H103+Table6!H104-Table6!H105,"")))</f>
        <v>47768.942029265701</v>
      </c>
      <c r="H7" s="516">
        <f>IF(AND(Table6!I103="NP",Table6!I104="NP",Table6!I105="NP"),"NP",IF(OR(Table6!I103="NA",Table6!I104="NA",Table6!I105="NA"),"NA",IF(ISNUMBER(Table6!I103)*ISNUMBER(Table6!I104)*ISNUMBER(Table6!I105),Table6!I103+Table6!I104-Table6!I105,"")))</f>
        <v>1997.0166513253303</v>
      </c>
      <c r="I7" s="516">
        <f>IF(AND(Table6!J103="NP",Table6!J104="NP",Table6!J105="NP"),"NP",IF(OR(Table6!J103="NA",Table6!J104="NA",Table6!J105="NA"),"NA",IF(ISNUMBER(Table6!J103)*ISNUMBER(Table6!J104)*ISNUMBER(Table6!J105),Table6!J103+Table6!J104-Table6!J105,"")))</f>
        <v>15488.695376356171</v>
      </c>
      <c r="J7" s="516">
        <f>IF(AND(Table6!K103="NP",Table6!K104="NP",Table6!K105="NP"),"NP",IF(OR(Table6!K103="NA",Table6!K104="NA",Table6!K105="NA"),"NA",IF(ISNUMBER(Table6!K103)*ISNUMBER(Table6!K104)*ISNUMBER(Table6!K105),Table6!K103+Table6!K104-Table6!K105,"")))</f>
        <v>9741.7785486647699</v>
      </c>
      <c r="K7" s="516">
        <f>IF(AND(Table6!L103="NP",Table6!L104="NP",Table6!L105="NP"),"NP",IF(OR(Table6!L103="NA",Table6!L104="NA",Table6!L105="NA"),"NA",IF(ISNUMBER(Table6!L103)*ISNUMBER(Table6!L104)*ISNUMBER(Table6!L105),Table6!L103+Table6!L104-Table6!L105,"")))</f>
        <v>0</v>
      </c>
      <c r="L7" s="516">
        <f>IF(AND(Table6!M103="NP",Table6!M104="NP",Table6!M105="NP"),"NP",IF(OR(Table6!M103="NA",Table6!M104="NA",Table6!M105="NA"),"NA",IF(ISNUMBER(Table6!M103)*ISNUMBER(Table6!M104)*ISNUMBER(Table6!M105),Table6!M103+Table6!M104-Table6!M105,"")))</f>
        <v>74996.448000000004</v>
      </c>
      <c r="M7" s="516">
        <f>IF(AND(Table6!N103="NP",Table6!N104="NP",Table6!N105="NP"),"NP",IF(OR(Table6!N103="NA",Table6!N104="NA",Table6!N105="NA"),"NA",IF(ISNUMBER(Table6!N103)*ISNUMBER(Table6!N104)*ISNUMBER(Table6!N105),Table6!N103+Table6!N104-Table6!N105,"")))</f>
        <v>49765.998289708201</v>
      </c>
      <c r="N7" s="555"/>
      <c r="O7" s="144">
        <f>IF(OR(G7="NA",D7="NA",E7="NA",F7="NA"),"NA",SUM(G7)-SUM(D7:F7))</f>
        <v>-4.7399393661180511E-2</v>
      </c>
      <c r="P7" s="145">
        <f>IF(OR(L7="NA",G7="NA",H7="NA",I7="NA",J7="NA",K7="NA"),"NA",SUM(L7)-SUM(G7:K7))</f>
        <v>1.5394388028653339E-2</v>
      </c>
    </row>
    <row r="8" spans="1:16" ht="15" customHeight="1" x14ac:dyDescent="0.25">
      <c r="A8" s="424" t="s">
        <v>343</v>
      </c>
      <c r="B8" s="425" t="s">
        <v>344</v>
      </c>
      <c r="C8" s="414" t="s">
        <v>345</v>
      </c>
      <c r="D8" s="434"/>
      <c r="E8" s="434"/>
      <c r="F8" s="434"/>
      <c r="G8" s="501"/>
      <c r="H8" s="434"/>
      <c r="I8" s="434"/>
      <c r="J8" s="501"/>
      <c r="K8" s="434"/>
      <c r="L8" s="502"/>
      <c r="M8" s="434"/>
      <c r="N8" s="555"/>
      <c r="O8" s="82"/>
      <c r="P8" s="83"/>
    </row>
    <row r="9" spans="1:16" ht="15" customHeight="1" x14ac:dyDescent="0.25">
      <c r="A9" s="432" t="s">
        <v>346</v>
      </c>
      <c r="B9" s="414" t="s">
        <v>641</v>
      </c>
      <c r="C9" s="414" t="s">
        <v>345</v>
      </c>
      <c r="D9" s="434">
        <f>+IF(ISBLANK(Table1!E8),"",Table1!E8)</f>
        <v>12963.398999999999</v>
      </c>
      <c r="E9" s="434">
        <f>+IF(ISBLANK(Table1!F8),"",Table1!F8)</f>
        <v>1925.2950000000001</v>
      </c>
      <c r="F9" s="434">
        <f>+IF(ISBLANK(Table1!G8),"",Table1!G8)</f>
        <v>-1057.4449999999999</v>
      </c>
      <c r="G9" s="434">
        <f>+IF(ISBLANK(Table1!H8),"",Table1!H8)</f>
        <v>13831.248</v>
      </c>
      <c r="H9" s="434">
        <f>+IF(ISBLANK(Table1!I8),"",Table1!I8)</f>
        <v>12179.132</v>
      </c>
      <c r="I9" s="434">
        <f>+IF(ISBLANK(Table1!J8),"",Table1!J8)</f>
        <v>12896.574999999999</v>
      </c>
      <c r="J9" s="434">
        <f>+IF(ISBLANK(Table1!K8),"",Table1!K8)</f>
        <v>6716.3849999999993</v>
      </c>
      <c r="K9" s="434">
        <f>+IF(ISBLANK(Table1!L8),"",Table1!L8)</f>
        <v>-14447.783000000001</v>
      </c>
      <c r="L9" s="502">
        <f>+IF(ISBLANK(Table1!M8),"",Table1!M8)</f>
        <v>31175.556999999997</v>
      </c>
      <c r="M9" s="434">
        <f>+IF(ISBLANK(Table1!N8),"",Table1!N8)</f>
        <v>26010.379999999997</v>
      </c>
      <c r="N9" s="555"/>
      <c r="O9" s="82">
        <f>IF(OR(G9="NA",D9="NA",E9="NA",F9="NA"),"NA",SUM(G9)-SUM(D9:F9))</f>
        <v>-1.0000000002037268E-3</v>
      </c>
      <c r="P9" s="83">
        <f>IF(OR(L9="NA",G9="NA",H9="NA",I9="NA",J9="NA",K9="NA"),"NA",SUM(L9)-SUM(G9:K9))</f>
        <v>3.637978807091713E-12</v>
      </c>
    </row>
    <row r="10" spans="1:16" ht="15" customHeight="1" x14ac:dyDescent="0.25">
      <c r="A10" s="436" t="s">
        <v>356</v>
      </c>
      <c r="B10" s="438" t="s">
        <v>357</v>
      </c>
      <c r="C10" s="438" t="s">
        <v>345</v>
      </c>
      <c r="D10" s="439">
        <f>+IF(ISBLANK(Table2!E8),"",Table2!E8)</f>
        <v>14025.079</v>
      </c>
      <c r="E10" s="439">
        <f>+IF(ISBLANK(Table2!F8),"",Table2!F8)</f>
        <v>1883.0779999999997</v>
      </c>
      <c r="F10" s="439">
        <f>+IF(ISBLANK(Table2!G8),"",Table2!G8)</f>
        <v>-1057.4449999999999</v>
      </c>
      <c r="G10" s="439">
        <f>+IF(ISBLANK(Table2!H8),"",Table2!H8)</f>
        <v>14850.712</v>
      </c>
      <c r="H10" s="439">
        <f>+IF(ISBLANK(Table2!I8),"",Table2!I8)</f>
        <v>11714.634</v>
      </c>
      <c r="I10" s="439">
        <f>+IF(ISBLANK(Table2!J8),"",Table2!J8)</f>
        <v>12224.186999999998</v>
      </c>
      <c r="J10" s="439">
        <f>+IF(ISBLANK(Table2!K8),"",Table2!K8)</f>
        <v>6425.0239999999994</v>
      </c>
      <c r="K10" s="439">
        <f>+IF(ISBLANK(Table2!L8),"",Table2!L8)</f>
        <v>-14447.783000000001</v>
      </c>
      <c r="L10" s="502">
        <f>+IF(ISBLANK(Table2!M8),"",Table2!M8)</f>
        <v>30766.774000000001</v>
      </c>
      <c r="M10" s="439">
        <f>+IF(ISBLANK(Table2!N8),"",Table2!N8)</f>
        <v>26565.346000000001</v>
      </c>
      <c r="N10" s="555"/>
      <c r="O10" s="82">
        <f>IF(OR(G10="NA",D10="NA",E10="NA",F10="NA"),"NA",SUM(G10)-SUM(D10:F10))</f>
        <v>0</v>
      </c>
      <c r="P10" s="83">
        <f>IF(OR(L10="NA",G10="NA",H10="NA",I10="NA",J10="NA",K10="NA"),"NA",SUM(L10)-SUM(G10:K10))</f>
        <v>1.0913936421275139E-11</v>
      </c>
    </row>
    <row r="11" spans="1:16" ht="15" customHeight="1" x14ac:dyDescent="0.25">
      <c r="A11" s="442" t="s">
        <v>375</v>
      </c>
      <c r="B11" s="443" t="s">
        <v>376</v>
      </c>
      <c r="C11" s="444" t="s">
        <v>345</v>
      </c>
      <c r="D11" s="445">
        <f>IF(AND(D9="NP",D10="NP"),"NP",IF(OR(StatementI!D16="NA",StatementI!D16="NP"),"NA",IF(OR(D9="NA",D10="NA"),"NA",IF(ISNUMBER(D9)*ISNUMBER(D10),SUM(D9)-SUM(D10),""))))</f>
        <v>-1061.6800000000003</v>
      </c>
      <c r="E11" s="445">
        <f>IF(AND(E9="NP",E10="NP"),"NP",IF(OR(StatementI!E16="NA",StatementI!E16="NP"),"NA",IF(OR(E9="NA",E10="NA"),"NA",IF(ISNUMBER(E9)*ISNUMBER(E10),SUM(E9)-SUM(E10),""))))</f>
        <v>42.217000000000326</v>
      </c>
      <c r="F11" s="445">
        <f>IF(AND(F9="NP",F10="NP"),"NP",IF(OR(StatementI!F16="NA",StatementI!F16="NP"),"NA",IF(OR(F9="NA",F10="NA"),"NA",IF(ISNUMBER(F9)*ISNUMBER(F10),SUM(F9)-SUM(F10),""))))</f>
        <v>0</v>
      </c>
      <c r="G11" s="445">
        <f>IF(AND(G9="NP",G10="NP"),"NP",IF(OR(StatementI!G16="NA",StatementI!G16="NP"),"NA",IF(OR(G9="NA",G10="NA"),"NA",IF(ISNUMBER(G9)*ISNUMBER(G10),SUM(G9)-SUM(G10),""))))</f>
        <v>-1019.4639999999999</v>
      </c>
      <c r="H11" s="445">
        <f>IF(AND(H9="NP",H10="NP"),"NP",IF(OR(StatementI!H16="NA",StatementI!H16="NP"),"NA",IF(OR(H9="NA",H10="NA"),"NA",IF(ISNUMBER(H9)*ISNUMBER(H10),SUM(H9)-SUM(H10),""))))</f>
        <v>464.49799999999959</v>
      </c>
      <c r="I11" s="445">
        <f>IF(AND(I9="NP",I10="NP"),"NP",IF(OR(StatementI!I16="NA",StatementI!I16="NP"),"NA",IF(OR(I9="NA",I10="NA"),"NA",IF(ISNUMBER(I9)*ISNUMBER(I10),SUM(I9)-SUM(I10),""))))</f>
        <v>672.38800000000083</v>
      </c>
      <c r="J11" s="445">
        <f>IF(AND(J9="NP",J10="NP"),"NP",IF(OR(StatementI!J16="NA",StatementI!J16="NP"),"NA",IF(OR(J9="NA",J10="NA"),"NA",IF(ISNUMBER(J9)*ISNUMBER(J10),SUM(J9)-SUM(J10),""))))</f>
        <v>291.36099999999988</v>
      </c>
      <c r="K11" s="445">
        <f>IF(AND(K9="NP",K10="NP"),"NP",IF(OR(StatementI!K16="NA",StatementI!K16="NP"),"NA",IF(OR(K9="NA",K10="NA"),"NA",IF(ISNUMBER(K9)*ISNUMBER(K10),SUM(K9)-SUM(K10),""))))</f>
        <v>0</v>
      </c>
      <c r="L11" s="445">
        <f>IF(AND(L9="NP",L10="NP"),"NP",IF(OR(StatementI!L16="NA",StatementI!L16="NP"),"NA",IF(OR(L9="NA",L10="NA"),"NA",IF(ISNUMBER(L9)*ISNUMBER(L10),SUM(L9)-SUM(L10),""))))</f>
        <v>408.78299999999581</v>
      </c>
      <c r="M11" s="445">
        <f>IF(AND(M9="NP",M10="NP"),"NP",IF(OR(StatementI!M16="NA",StatementI!M16="NP"),"NA",IF(OR(M9="NA",M10="NA"),"NA",IF(ISNUMBER(M9)*ISNUMBER(M10),SUM(M9)-SUM(M10),""))))</f>
        <v>-554.96600000000399</v>
      </c>
      <c r="N11" s="555"/>
      <c r="O11" s="88">
        <f>IF(OR(G11="NA",D11="NA",E11="NA",F11="NA"),"NA",SUM(G11)-SUM(D11:F11))</f>
        <v>-9.9999999997635314E-4</v>
      </c>
      <c r="P11" s="89">
        <f>IF(OR(L11="NA",G11="NA",H11="NA",I11="NA",J11="NA",K11="NA"),"NA",SUM(L11)-SUM(G11:K11))</f>
        <v>-4.5474735088646412E-12</v>
      </c>
    </row>
    <row r="12" spans="1:16" ht="30" customHeight="1" x14ac:dyDescent="0.25">
      <c r="A12" s="424" t="s">
        <v>343</v>
      </c>
      <c r="B12" s="517" t="s">
        <v>642</v>
      </c>
      <c r="C12" s="414" t="s">
        <v>345</v>
      </c>
      <c r="D12" s="434"/>
      <c r="E12" s="434"/>
      <c r="F12" s="434"/>
      <c r="G12" s="501"/>
      <c r="H12" s="434"/>
      <c r="I12" s="434"/>
      <c r="J12" s="434"/>
      <c r="K12" s="434"/>
      <c r="L12" s="502"/>
      <c r="M12" s="434"/>
      <c r="N12" s="555"/>
      <c r="O12" s="82"/>
      <c r="P12" s="83"/>
    </row>
    <row r="13" spans="1:16" ht="15" customHeight="1" x14ac:dyDescent="0.25">
      <c r="A13" s="429" t="s">
        <v>579</v>
      </c>
      <c r="B13" s="430" t="s">
        <v>643</v>
      </c>
      <c r="C13" s="414" t="s">
        <v>345</v>
      </c>
      <c r="D13" s="434">
        <f>+IF(ISBLANK(Table9!E9),"",Table9!E9)</f>
        <v>1996.367</v>
      </c>
      <c r="E13" s="434">
        <f>+IF(ISBLANK(Table9!F9),"",Table9!F9)</f>
        <v>-568.94000000000005</v>
      </c>
      <c r="F13" s="434">
        <f>+IF(ISBLANK(Table9!G9),"",Table9!G9)</f>
        <v>0</v>
      </c>
      <c r="G13" s="434">
        <f>+IF(ISBLANK(Table9!H9),"",Table9!H9)</f>
        <v>1427.4269999999999</v>
      </c>
      <c r="H13" s="434">
        <f>+IF(ISBLANK(Table9!I9),"",Table9!I9)</f>
        <v>0.153</v>
      </c>
      <c r="I13" s="434">
        <f>+IF(ISBLANK(Table9!J9),"",Table9!J9)</f>
        <v>457.22899999999998</v>
      </c>
      <c r="J13" s="434">
        <f>+IF(ISBLANK(Table9!K9),"",Table9!K9)</f>
        <v>1340.518</v>
      </c>
      <c r="K13" s="434">
        <f>+IF(ISBLANK(Table9!L9),"",Table9!L9)</f>
        <v>0</v>
      </c>
      <c r="L13" s="434">
        <f>+IF(ISBLANK(Table9!M9),"",Table9!M9)</f>
        <v>3225.3270000000002</v>
      </c>
      <c r="M13" s="434">
        <f>+IF(ISBLANK(Table9!N9),"",Table9!N9)</f>
        <v>1427.58</v>
      </c>
      <c r="N13" s="555"/>
      <c r="O13" s="82">
        <f t="shared" ref="O13:O25" si="0">IF(OR(G13="NA",D13="NA",E13="NA",F13="NA"),"NA",SUM(G13)-SUM(D13:F13))</f>
        <v>0</v>
      </c>
      <c r="P13" s="83">
        <f t="shared" ref="P13:P25" si="1">IF(OR(L13="NA",G13="NA",H13="NA",I13="NA",J13="NA",K13="NA"),"NA",SUM(L13)-SUM(G13:K13))</f>
        <v>0</v>
      </c>
    </row>
    <row r="14" spans="1:16" ht="15" customHeight="1" x14ac:dyDescent="0.25">
      <c r="A14" s="432" t="s">
        <v>644</v>
      </c>
      <c r="B14" s="433" t="s">
        <v>645</v>
      </c>
      <c r="C14" s="414" t="s">
        <v>345</v>
      </c>
      <c r="D14" s="434">
        <f>+IF(ISBLANK(Table4!E9),"",Table4!E9)</f>
        <v>3047.6239999999998</v>
      </c>
      <c r="E14" s="434">
        <f>+IF(ISBLANK(Table4!F9),"",Table4!F9)</f>
        <v>-604.16399999999999</v>
      </c>
      <c r="F14" s="434">
        <f>+IF(ISBLANK(Table4!G9),"",Table4!G9)</f>
        <v>0</v>
      </c>
      <c r="G14" s="434">
        <f>+IF(ISBLANK(Table4!H9),"",Table4!H9)</f>
        <v>2443.46</v>
      </c>
      <c r="H14" s="434">
        <f>+IF(ISBLANK(Table4!I9),"",Table4!I9)</f>
        <v>0.16200000000000001</v>
      </c>
      <c r="I14" s="434">
        <f>+IF(ISBLANK(Table4!J9),"",Table4!J9)</f>
        <v>120.26300000000001</v>
      </c>
      <c r="J14" s="434">
        <f>+IF(ISBLANK(Table4!K9),"",Table4!K9)</f>
        <v>976.33500000000004</v>
      </c>
      <c r="K14" s="434">
        <f>+IF(ISBLANK(Table4!L9),"",Table4!L9)</f>
        <v>0</v>
      </c>
      <c r="L14" s="434">
        <f>+IF(ISBLANK(Table4!M9),"",Table4!M9)</f>
        <v>3540.22</v>
      </c>
      <c r="M14" s="434">
        <f>+IF(ISBLANK(Table4!N9),"",Table4!N9)</f>
        <v>2443.6219999999998</v>
      </c>
      <c r="N14" s="555"/>
      <c r="O14" s="82">
        <f t="shared" si="0"/>
        <v>0</v>
      </c>
      <c r="P14" s="83">
        <f t="shared" si="1"/>
        <v>0</v>
      </c>
    </row>
    <row r="15" spans="1:16" ht="15" customHeight="1" x14ac:dyDescent="0.25">
      <c r="A15" s="432" t="s">
        <v>646</v>
      </c>
      <c r="B15" s="433" t="s">
        <v>647</v>
      </c>
      <c r="C15" s="414" t="s">
        <v>345</v>
      </c>
      <c r="D15" s="434">
        <f>+IF(ISBLANK(Table5!E9),"",Table5!E9)</f>
        <v>-1051.2570000000001</v>
      </c>
      <c r="E15" s="434">
        <f>+IF(ISBLANK(Table5!F9),"",Table5!F9)</f>
        <v>35.223999999999997</v>
      </c>
      <c r="F15" s="434">
        <f>+IF(ISBLANK(Table5!G9),"",Table5!G9)</f>
        <v>0</v>
      </c>
      <c r="G15" s="434">
        <f>+IF(ISBLANK(Table5!H9),"",Table5!H9)</f>
        <v>-1016.033</v>
      </c>
      <c r="H15" s="434">
        <f>+IF(ISBLANK(Table5!I9),"",Table5!I9)</f>
        <v>-8.9999999999999993E-3</v>
      </c>
      <c r="I15" s="434">
        <f>+IF(ISBLANK(Table5!J9),"",Table5!J9)</f>
        <v>336.96600000000001</v>
      </c>
      <c r="J15" s="434">
        <f>+IF(ISBLANK(Table5!K9),"",Table5!K9)</f>
        <v>364.18299999999999</v>
      </c>
      <c r="K15" s="434">
        <f>+IF(ISBLANK(Table5!L9),"",Table5!L9)</f>
        <v>0</v>
      </c>
      <c r="L15" s="434">
        <f>+IF(ISBLANK(Table5!M9),"",Table5!M9)</f>
        <v>-314.89300000000003</v>
      </c>
      <c r="M15" s="434">
        <f>+IF(ISBLANK(Table5!N9),"",Table5!N9)</f>
        <v>-1016.042</v>
      </c>
      <c r="N15" s="555"/>
      <c r="O15" s="82">
        <f t="shared" si="0"/>
        <v>0</v>
      </c>
      <c r="P15" s="83">
        <f t="shared" si="1"/>
        <v>0</v>
      </c>
    </row>
    <row r="16" spans="1:16" ht="15" customHeight="1" x14ac:dyDescent="0.25">
      <c r="A16" s="429" t="s">
        <v>587</v>
      </c>
      <c r="B16" s="430" t="s">
        <v>648</v>
      </c>
      <c r="C16" s="414" t="s">
        <v>345</v>
      </c>
      <c r="D16" s="434">
        <f>+IF(ISBLANK(Table9!E14),"",Table9!E14)</f>
        <v>-2334.1999999999998</v>
      </c>
      <c r="E16" s="434">
        <f>+IF(ISBLANK(Table9!F14),"",Table9!F14)</f>
        <v>-50.488</v>
      </c>
      <c r="F16" s="434">
        <f>+IF(ISBLANK(Table9!G14),"",Table9!G14)</f>
        <v>346.71899999999999</v>
      </c>
      <c r="G16" s="434">
        <f>+IF(ISBLANK(Table9!H14),"",Table9!H14)</f>
        <v>-2037.9620000000002</v>
      </c>
      <c r="H16" s="434">
        <f>+IF(ISBLANK(Table9!I14),"",Table9!I14)</f>
        <v>17.984999999999999</v>
      </c>
      <c r="I16" s="434">
        <f>+IF(ISBLANK(Table9!J14),"",Table9!J14)</f>
        <v>-70.028999999999996</v>
      </c>
      <c r="J16" s="434">
        <f>+IF(ISBLANK(Table9!K14),"",Table9!K14)</f>
        <v>-24.620999999999981</v>
      </c>
      <c r="K16" s="434">
        <f>+IF(ISBLANK(Table9!L14),"",Table9!L14)</f>
        <v>-429.13600000000002</v>
      </c>
      <c r="L16" s="434">
        <f>+IF(ISBLANK(Table9!M14),"",Table9!M14)</f>
        <v>-2543.7630000000004</v>
      </c>
      <c r="M16" s="434">
        <f>+IF(ISBLANK(Table9!N14),"",Table9!N14)</f>
        <v>-2019.9770000000003</v>
      </c>
      <c r="N16" s="555"/>
      <c r="O16" s="82">
        <f t="shared" si="0"/>
        <v>6.9999999993797246E-3</v>
      </c>
      <c r="P16" s="83">
        <f t="shared" si="1"/>
        <v>0</v>
      </c>
    </row>
    <row r="17" spans="1:1025" ht="15" customHeight="1" x14ac:dyDescent="0.25">
      <c r="A17" s="432" t="s">
        <v>649</v>
      </c>
      <c r="B17" s="433" t="s">
        <v>645</v>
      </c>
      <c r="C17" s="414" t="s">
        <v>345</v>
      </c>
      <c r="D17" s="434">
        <f>+IF(ISBLANK(Table4!E14),"",Table4!E14)</f>
        <v>-2272.5430000000001</v>
      </c>
      <c r="E17" s="434">
        <f>+IF(ISBLANK(Table4!F14),"",Table4!F14)</f>
        <v>-24.486999999999998</v>
      </c>
      <c r="F17" s="434">
        <f>+IF(ISBLANK(Table4!G14),"",Table4!G14)</f>
        <v>346.14600000000002</v>
      </c>
      <c r="G17" s="434">
        <f>+IF(ISBLANK(Table4!H14),"",Table4!H14)</f>
        <v>-1950.8840000000002</v>
      </c>
      <c r="H17" s="434">
        <f>+IF(ISBLANK(Table4!I14),"",Table4!I14)</f>
        <v>0.30199999999999999</v>
      </c>
      <c r="I17" s="434">
        <f>+IF(ISBLANK(Table4!J14),"",Table4!J14)</f>
        <v>258.54700000000003</v>
      </c>
      <c r="J17" s="434">
        <f>+IF(ISBLANK(Table4!K14),"",Table4!K14)</f>
        <v>173.16800000000001</v>
      </c>
      <c r="K17" s="434">
        <f>+IF(ISBLANK(Table4!L14),"",Table4!L14)</f>
        <v>-429.25700000000001</v>
      </c>
      <c r="L17" s="434">
        <f>+IF(ISBLANK(Table4!M14),"",Table4!M14)</f>
        <v>-1948.1240000000003</v>
      </c>
      <c r="M17" s="434">
        <f>+IF(ISBLANK(Table4!N14),"",Table4!N14)</f>
        <v>-1950.5820000000003</v>
      </c>
      <c r="N17" s="555"/>
      <c r="O17" s="82">
        <f t="shared" si="0"/>
        <v>0</v>
      </c>
      <c r="P17" s="83">
        <f t="shared" si="1"/>
        <v>0</v>
      </c>
    </row>
    <row r="18" spans="1:1025" ht="15" customHeight="1" x14ac:dyDescent="0.25">
      <c r="A18" s="432" t="s">
        <v>650</v>
      </c>
      <c r="B18" s="433" t="s">
        <v>651</v>
      </c>
      <c r="C18" s="414" t="s">
        <v>345</v>
      </c>
      <c r="D18" s="434">
        <f>+IF(ISBLANK(Table5!E14),"",Table5!E14)</f>
        <v>-61.65</v>
      </c>
      <c r="E18" s="434">
        <f>+IF(ISBLANK(Table5!F14),"",Table5!F14)</f>
        <v>-26.001000000000001</v>
      </c>
      <c r="F18" s="434">
        <f>+IF(ISBLANK(Table5!G14),"",Table5!G14)</f>
        <v>0.57299999999999995</v>
      </c>
      <c r="G18" s="434">
        <f>+IF(ISBLANK(Table5!H14),"",Table5!H14)</f>
        <v>-87.078000000000003</v>
      </c>
      <c r="H18" s="434">
        <f>+IF(ISBLANK(Table5!I14),"",Table5!I14)</f>
        <v>17.683</v>
      </c>
      <c r="I18" s="434">
        <f>+IF(ISBLANK(Table5!J14),"",Table5!J14)</f>
        <v>-328.57600000000002</v>
      </c>
      <c r="J18" s="434">
        <f>+IF(ISBLANK(Table5!K14),"",Table5!K14)</f>
        <v>-197.78899999999999</v>
      </c>
      <c r="K18" s="434">
        <f>+IF(ISBLANK(Table5!L14),"",Table5!L14)</f>
        <v>0.121</v>
      </c>
      <c r="L18" s="434">
        <f>+IF(ISBLANK(Table5!M14),"",Table5!M14)</f>
        <v>-595.63900000000001</v>
      </c>
      <c r="M18" s="434">
        <f>+IF(ISBLANK(Table5!N14),"",Table5!N14)</f>
        <v>-69.39500000000001</v>
      </c>
      <c r="N18" s="555"/>
      <c r="O18" s="82">
        <f t="shared" si="0"/>
        <v>0</v>
      </c>
      <c r="P18" s="83">
        <f t="shared" si="1"/>
        <v>0</v>
      </c>
    </row>
    <row r="19" spans="1:1025" ht="15" customHeight="1" x14ac:dyDescent="0.25">
      <c r="A19" s="429" t="s">
        <v>593</v>
      </c>
      <c r="B19" s="430" t="s">
        <v>652</v>
      </c>
      <c r="C19" s="414" t="s">
        <v>345</v>
      </c>
      <c r="D19" s="434">
        <f>+IF(ISBLANK(Table9!E25),"",Table9!E25)</f>
        <v>-474.51299999999998</v>
      </c>
      <c r="E19" s="434">
        <f>+IF(ISBLANK(Table9!F25),"",Table9!F25)</f>
        <v>-352.52199999999999</v>
      </c>
      <c r="F19" s="434">
        <f>+IF(ISBLANK(Table9!G25),"",Table9!G25)</f>
        <v>346.72</v>
      </c>
      <c r="G19" s="434">
        <f>+IF(ISBLANK(Table9!H25),"",Table9!H25)</f>
        <v>-480.31499999999994</v>
      </c>
      <c r="H19" s="434">
        <f>+IF(ISBLANK(Table9!I25),"",Table9!I25)</f>
        <v>252.321</v>
      </c>
      <c r="I19" s="434">
        <f>+IF(ISBLANK(Table9!J25),"",Table9!J25)</f>
        <v>207.44499999999999</v>
      </c>
      <c r="J19" s="434">
        <f>+IF(ISBLANK(Table9!K25),"",Table9!K25)</f>
        <v>239.215</v>
      </c>
      <c r="K19" s="434">
        <f>+IF(ISBLANK(Table9!L25),"",Table9!L25)</f>
        <v>-429.13600000000002</v>
      </c>
      <c r="L19" s="434">
        <f>+IF(ISBLANK(Table9!M25),"",Table9!M25)</f>
        <v>-210.46999999999997</v>
      </c>
      <c r="M19" s="434">
        <f>+IF(ISBLANK(Table9!N25),"",Table9!N25)</f>
        <v>-227.99399999999994</v>
      </c>
      <c r="N19" s="555"/>
      <c r="O19" s="82">
        <f t="shared" si="0"/>
        <v>0</v>
      </c>
      <c r="P19" s="83">
        <f t="shared" si="1"/>
        <v>0</v>
      </c>
    </row>
    <row r="20" spans="1:1025" ht="15" customHeight="1" x14ac:dyDescent="0.25">
      <c r="A20" s="432" t="s">
        <v>653</v>
      </c>
      <c r="B20" s="433" t="s">
        <v>645</v>
      </c>
      <c r="C20" s="414" t="s">
        <v>345</v>
      </c>
      <c r="D20" s="434">
        <f>+IF(ISBLANK(Table4!E25),"",Table4!E25)</f>
        <v>-471.96300000000002</v>
      </c>
      <c r="E20" s="434">
        <f>+IF(ISBLANK(Table4!F25),"",Table4!F25)</f>
        <v>-346.14600000000002</v>
      </c>
      <c r="F20" s="434">
        <f>+IF(ISBLANK(Table4!G25),"",Table4!G25)</f>
        <v>346.14600000000002</v>
      </c>
      <c r="G20" s="434">
        <f>+IF(ISBLANK(Table4!H25),"",Table4!H25)</f>
        <v>-471.96300000000002</v>
      </c>
      <c r="H20" s="434">
        <f>+IF(ISBLANK(Table4!I25),"",Table4!I25)</f>
        <v>0.373</v>
      </c>
      <c r="I20" s="434">
        <f>+IF(ISBLANK(Table4!J25),"",Table4!J25)</f>
        <v>255.18600000000001</v>
      </c>
      <c r="J20" s="434">
        <f>+IF(ISBLANK(Table4!K25),"",Table4!K25)</f>
        <v>173.69800000000001</v>
      </c>
      <c r="K20" s="434">
        <f>+IF(ISBLANK(Table4!L25),"",Table4!L25)</f>
        <v>-429.25700000000001</v>
      </c>
      <c r="L20" s="434">
        <f>+IF(ISBLANK(Table4!M25),"",Table4!M25)</f>
        <v>-471.96300000000002</v>
      </c>
      <c r="M20" s="434">
        <f>+IF(ISBLANK(Table4!N25),"",Table4!N25)</f>
        <v>-471.59000000000003</v>
      </c>
      <c r="N20" s="555"/>
      <c r="O20" s="82">
        <f t="shared" si="0"/>
        <v>0</v>
      </c>
      <c r="P20" s="83">
        <f t="shared" si="1"/>
        <v>0</v>
      </c>
    </row>
    <row r="21" spans="1:1025" ht="15" customHeight="1" x14ac:dyDescent="0.25">
      <c r="A21" s="436" t="s">
        <v>654</v>
      </c>
      <c r="B21" s="437" t="s">
        <v>655</v>
      </c>
      <c r="C21" s="414" t="s">
        <v>345</v>
      </c>
      <c r="D21" s="434">
        <f>+IF(ISBLANK(Table5!E25),"",Table5!E25)</f>
        <v>-2.5499999999999998</v>
      </c>
      <c r="E21" s="434">
        <f>+IF(ISBLANK(Table5!F25),"",Table5!F25)</f>
        <v>-6.3760000000000003</v>
      </c>
      <c r="F21" s="434">
        <f>+IF(ISBLANK(Table5!G25),"",Table5!G25)</f>
        <v>0.57299999999999995</v>
      </c>
      <c r="G21" s="434">
        <f>+IF(ISBLANK(Table5!H25),"",Table5!H25)</f>
        <v>-8.3529999999999998</v>
      </c>
      <c r="H21" s="434">
        <f>+IF(ISBLANK(Table5!I25),"",Table5!I25)</f>
        <v>251.94800000000001</v>
      </c>
      <c r="I21" s="434">
        <f>+IF(ISBLANK(Table5!J25),"",Table5!J25)</f>
        <v>-47.741</v>
      </c>
      <c r="J21" s="434">
        <f>+IF(ISBLANK(Table5!K25),"",Table5!K25)</f>
        <v>65.518000000000001</v>
      </c>
      <c r="K21" s="434">
        <f>+IF(ISBLANK(Table5!L25),"",Table5!L25)</f>
        <v>0.121</v>
      </c>
      <c r="L21" s="434">
        <f>+IF(ISBLANK(Table5!M25),"",Table5!M25)</f>
        <v>261.49299999999994</v>
      </c>
      <c r="M21" s="434">
        <f>+IF(ISBLANK(Table5!N25),"",Table5!N25)</f>
        <v>243.595</v>
      </c>
      <c r="N21" s="555"/>
      <c r="O21" s="86">
        <f t="shared" si="0"/>
        <v>0</v>
      </c>
      <c r="P21" s="87">
        <f t="shared" si="1"/>
        <v>0</v>
      </c>
    </row>
    <row r="22" spans="1:1025" ht="15" customHeight="1" x14ac:dyDescent="0.25">
      <c r="A22" s="440" t="s">
        <v>656</v>
      </c>
      <c r="B22" s="441" t="s">
        <v>657</v>
      </c>
      <c r="C22" s="414" t="s">
        <v>345</v>
      </c>
      <c r="D22" s="434">
        <f>+IF(ISBLANK(Table9!E8),"",Table9!E8)</f>
        <v>136.68000000000012</v>
      </c>
      <c r="E22" s="434">
        <f>+IF(ISBLANK(Table9!F8),"",Table9!F8)</f>
        <v>-266.90600000000012</v>
      </c>
      <c r="F22" s="434">
        <f>+IF(ISBLANK(Table9!G8),"",Table9!G8)</f>
        <v>-1.0000000000331966E-3</v>
      </c>
      <c r="G22" s="434">
        <f>+IF(ISBLANK(Table9!H8),"",Table9!H8)</f>
        <v>-130.22000000000037</v>
      </c>
      <c r="H22" s="434">
        <f>+IF(ISBLANK(Table9!I8),"",Table9!I8)</f>
        <v>-234.18299999999999</v>
      </c>
      <c r="I22" s="434">
        <f>+IF(ISBLANK(Table9!J8),"",Table9!J8)</f>
        <v>179.755</v>
      </c>
      <c r="J22" s="434">
        <f>+IF(ISBLANK(Table9!K8),"",Table9!K8)</f>
        <v>1076.682</v>
      </c>
      <c r="K22" s="434">
        <f>+IF(ISBLANK(Table9!L8),"",Table9!L8)</f>
        <v>0</v>
      </c>
      <c r="L22" s="434">
        <f>+IF(ISBLANK(Table9!M8),"",Table9!M8)</f>
        <v>892.03399999999988</v>
      </c>
      <c r="M22" s="434">
        <f>+IF(ISBLANK(Table9!N8),"",Table9!N8)</f>
        <v>-364.40300000000047</v>
      </c>
      <c r="N22" s="555"/>
      <c r="O22" s="150">
        <f t="shared" si="0"/>
        <v>6.9999999996639417E-3</v>
      </c>
      <c r="P22" s="151">
        <f t="shared" si="1"/>
        <v>2.2737367544323206E-13</v>
      </c>
    </row>
    <row r="23" spans="1:1025" ht="15" customHeight="1" x14ac:dyDescent="0.25">
      <c r="A23" s="518" t="s">
        <v>658</v>
      </c>
      <c r="B23" s="519" t="s">
        <v>659</v>
      </c>
      <c r="C23" s="461" t="s">
        <v>345</v>
      </c>
      <c r="D23" s="520">
        <f t="shared" ref="D23:M23" si="2">IF(AND(D11="NP",D22="NP"),"NP",IF(OR(D11="NA",D22="NA"),"NA",IF(ISNUMBER(D11)*ISNUMBER(D22),SUM(D11)+SUM(D22),"")))</f>
        <v>-925.00000000000023</v>
      </c>
      <c r="E23" s="520">
        <f t="shared" si="2"/>
        <v>-224.68899999999979</v>
      </c>
      <c r="F23" s="520">
        <f t="shared" si="2"/>
        <v>-1.0000000000331966E-3</v>
      </c>
      <c r="G23" s="520">
        <f t="shared" si="2"/>
        <v>-1149.6840000000002</v>
      </c>
      <c r="H23" s="520">
        <f t="shared" si="2"/>
        <v>230.3149999999996</v>
      </c>
      <c r="I23" s="520">
        <f t="shared" si="2"/>
        <v>852.14300000000082</v>
      </c>
      <c r="J23" s="520">
        <f t="shared" si="2"/>
        <v>1368.0429999999999</v>
      </c>
      <c r="K23" s="520">
        <f t="shared" si="2"/>
        <v>0</v>
      </c>
      <c r="L23" s="520">
        <f t="shared" si="2"/>
        <v>1300.8169999999957</v>
      </c>
      <c r="M23" s="520">
        <f t="shared" si="2"/>
        <v>-919.36900000000446</v>
      </c>
      <c r="N23" s="555"/>
      <c r="O23" s="91">
        <f t="shared" si="0"/>
        <v>5.9999999998581188E-3</v>
      </c>
      <c r="P23" s="92">
        <f t="shared" si="1"/>
        <v>-4.3200998334214091E-12</v>
      </c>
    </row>
    <row r="24" spans="1:1025" ht="15" customHeight="1" x14ac:dyDescent="0.3">
      <c r="A24" s="521" t="s">
        <v>660</v>
      </c>
      <c r="B24" s="522" t="s">
        <v>661</v>
      </c>
      <c r="C24" s="438" t="s">
        <v>345</v>
      </c>
      <c r="D24" s="439">
        <f>+IF(ISBLANK(Table6!E8),"",Table6!E8)</f>
        <v>47042.725999999995</v>
      </c>
      <c r="E24" s="439">
        <f>+IF(ISBLANK(Table6!F8),"",Table6!F8)</f>
        <v>-423.44400000000041</v>
      </c>
      <c r="F24" s="439">
        <f>+IF(ISBLANK(Table6!G8),"",Table6!G8)</f>
        <v>0</v>
      </c>
      <c r="G24" s="439">
        <f>+IF(ISBLANK(Table6!H8),"",Table6!H8)</f>
        <v>46619.281999999999</v>
      </c>
      <c r="H24" s="439">
        <f>+IF(ISBLANK(Table6!I8),"",Table6!I8)</f>
        <v>2227.3110000000001</v>
      </c>
      <c r="I24" s="439">
        <f>+IF(ISBLANK(Table6!J8),"",Table6!J8)</f>
        <v>16340.823999999997</v>
      </c>
      <c r="J24" s="439">
        <f>+IF(ISBLANK(Table6!K8),"",Table6!K8)</f>
        <v>11109.867999999999</v>
      </c>
      <c r="K24" s="439">
        <f>+IF(ISBLANK(Table6!L8),"",Table6!L8)</f>
        <v>0</v>
      </c>
      <c r="L24" s="502">
        <f>+IF(ISBLANK(Table6!M8),"",Table6!M8)</f>
        <v>76297.284999999989</v>
      </c>
      <c r="M24" s="439">
        <f>+IF(ISBLANK(Table6!N8),"",Table6!N8)</f>
        <v>48846.592999999986</v>
      </c>
      <c r="N24" s="555"/>
      <c r="O24" s="150">
        <f t="shared" si="0"/>
        <v>7.2759576141834259E-12</v>
      </c>
      <c r="P24" s="151">
        <f t="shared" si="1"/>
        <v>-1.4551915228366852E-11</v>
      </c>
    </row>
    <row r="25" spans="1:1025" ht="15" customHeight="1" x14ac:dyDescent="0.25">
      <c r="A25" s="459" t="s">
        <v>662</v>
      </c>
      <c r="B25" s="460" t="s">
        <v>663</v>
      </c>
      <c r="C25" s="461" t="s">
        <v>345</v>
      </c>
      <c r="D25" s="523">
        <f t="shared" ref="D25:M25" si="3">IF(AND(D23="NP",D24="NP",D7="NP"),"NP",IF(OR(D23="NA",D24="NA",D7="NA"),"NA",IF(ISNUMBER(D23)*ISNUMBER(D24)*ISNUMBER(D7),SUM(D23)-SUM(D24)+SUM(D7),"")))</f>
        <v>4.6854259286192246E-2</v>
      </c>
      <c r="E25" s="523">
        <f t="shared" si="3"/>
        <v>-2.8425599918989519E-2</v>
      </c>
      <c r="F25" s="523">
        <f t="shared" si="3"/>
        <v>-1.0000000000331966E-3</v>
      </c>
      <c r="G25" s="523">
        <f t="shared" si="3"/>
        <v>-2.3970734298927709E-2</v>
      </c>
      <c r="H25" s="523">
        <f t="shared" si="3"/>
        <v>2.0651325329708925E-2</v>
      </c>
      <c r="I25" s="523">
        <f t="shared" si="3"/>
        <v>1.4376356173670501E-2</v>
      </c>
      <c r="J25" s="523">
        <f t="shared" si="3"/>
        <v>-4.6451335228994139E-2</v>
      </c>
      <c r="K25" s="523">
        <f t="shared" si="3"/>
        <v>0</v>
      </c>
      <c r="L25" s="523">
        <f t="shared" si="3"/>
        <v>-1.9999999989522621E-2</v>
      </c>
      <c r="M25" s="523">
        <f t="shared" si="3"/>
        <v>3.6289708208641969E-2</v>
      </c>
      <c r="N25" s="555"/>
      <c r="O25" s="93">
        <f t="shared" si="0"/>
        <v>-4.1399393666097239E-2</v>
      </c>
      <c r="P25" s="94">
        <f t="shared" si="1"/>
        <v>1.5394388035019801E-2</v>
      </c>
    </row>
    <row r="26" spans="1:1025" s="605" customFormat="1" ht="10.5" customHeight="1" x14ac:dyDescent="0.25">
      <c r="A26" s="554"/>
      <c r="B26" s="402"/>
      <c r="C26" s="402"/>
      <c r="D26" s="555"/>
      <c r="E26" s="555"/>
      <c r="F26" s="555"/>
      <c r="G26" s="555"/>
      <c r="H26" s="555"/>
      <c r="I26" s="555"/>
      <c r="J26" s="555"/>
      <c r="K26" s="555"/>
      <c r="L26" s="555"/>
      <c r="M26" s="555"/>
      <c r="N26" s="555"/>
      <c r="O26" s="606"/>
      <c r="P26" s="606"/>
      <c r="Q26" s="543"/>
      <c r="R26" s="543"/>
      <c r="S26" s="543"/>
      <c r="T26" s="543"/>
      <c r="U26" s="543"/>
      <c r="V26" s="543"/>
      <c r="W26" s="543"/>
      <c r="X26" s="543"/>
      <c r="Y26" s="543"/>
      <c r="Z26" s="543"/>
      <c r="AA26" s="543"/>
      <c r="AB26" s="543"/>
      <c r="AC26" s="543"/>
      <c r="AD26" s="543"/>
      <c r="AE26" s="543"/>
      <c r="AF26" s="543"/>
      <c r="AG26" s="543"/>
      <c r="AH26" s="543"/>
      <c r="AI26" s="543"/>
      <c r="AJ26" s="543"/>
      <c r="AK26" s="543"/>
      <c r="AL26" s="543"/>
      <c r="AM26" s="543"/>
      <c r="AN26" s="543"/>
      <c r="AO26" s="543"/>
      <c r="AP26" s="543"/>
      <c r="AQ26" s="543"/>
      <c r="AR26" s="543"/>
      <c r="AS26" s="543"/>
      <c r="AT26" s="543"/>
      <c r="AU26" s="543"/>
      <c r="AV26" s="543"/>
      <c r="AW26" s="543"/>
      <c r="AX26" s="543"/>
      <c r="AY26" s="543"/>
      <c r="AZ26" s="543"/>
      <c r="BA26" s="543"/>
      <c r="BB26" s="543"/>
      <c r="BC26" s="543"/>
      <c r="BD26" s="543"/>
      <c r="BE26" s="543"/>
      <c r="BF26" s="543"/>
      <c r="BG26" s="543"/>
      <c r="BH26" s="543"/>
      <c r="BI26" s="543"/>
      <c r="BJ26" s="543"/>
      <c r="BK26" s="543"/>
      <c r="BL26" s="543"/>
      <c r="BM26" s="543"/>
      <c r="BN26" s="543"/>
      <c r="BO26" s="543"/>
      <c r="BP26" s="543"/>
      <c r="BQ26" s="543"/>
      <c r="BR26" s="543"/>
      <c r="BS26" s="543"/>
      <c r="BT26" s="543"/>
      <c r="BU26" s="543"/>
      <c r="BV26" s="543"/>
      <c r="BW26" s="543"/>
      <c r="BX26" s="543"/>
      <c r="BY26" s="543"/>
      <c r="BZ26" s="543"/>
      <c r="CA26" s="543"/>
      <c r="CB26" s="543"/>
      <c r="CC26" s="543"/>
      <c r="CD26" s="543"/>
      <c r="CE26" s="543"/>
      <c r="CF26" s="543"/>
      <c r="CG26" s="543"/>
      <c r="CH26" s="543"/>
      <c r="CI26" s="543"/>
      <c r="CJ26" s="543"/>
      <c r="CK26" s="543"/>
      <c r="CL26" s="543"/>
      <c r="CM26" s="543"/>
      <c r="CN26" s="543"/>
      <c r="CO26" s="543"/>
      <c r="CP26" s="543"/>
      <c r="CQ26" s="543"/>
      <c r="CR26" s="543"/>
      <c r="CS26" s="543"/>
      <c r="CT26" s="543"/>
      <c r="CU26" s="543"/>
      <c r="CV26" s="543"/>
      <c r="CW26" s="543"/>
      <c r="CX26" s="543"/>
      <c r="CY26" s="543"/>
      <c r="CZ26" s="543"/>
      <c r="DA26" s="543"/>
      <c r="DB26" s="543"/>
      <c r="DC26" s="543"/>
      <c r="DD26" s="543"/>
      <c r="DE26" s="543"/>
      <c r="DF26" s="543"/>
      <c r="DG26" s="543"/>
      <c r="DH26" s="543"/>
      <c r="DI26" s="543"/>
      <c r="DJ26" s="543"/>
      <c r="DK26" s="543"/>
      <c r="DL26" s="543"/>
      <c r="DM26" s="543"/>
      <c r="DN26" s="543"/>
      <c r="DO26" s="543"/>
      <c r="DP26" s="543"/>
      <c r="DQ26" s="543"/>
      <c r="DR26" s="543"/>
      <c r="DS26" s="543"/>
      <c r="DT26" s="543"/>
      <c r="DU26" s="543"/>
      <c r="DV26" s="543"/>
      <c r="DW26" s="543"/>
      <c r="DX26" s="543"/>
      <c r="DY26" s="543"/>
      <c r="DZ26" s="543"/>
      <c r="EA26" s="543"/>
      <c r="EB26" s="543"/>
      <c r="EC26" s="543"/>
      <c r="ED26" s="543"/>
      <c r="EE26" s="543"/>
      <c r="EF26" s="543"/>
      <c r="EG26" s="543"/>
      <c r="EH26" s="543"/>
      <c r="EI26" s="543"/>
      <c r="EJ26" s="543"/>
      <c r="EK26" s="543"/>
      <c r="EL26" s="543"/>
      <c r="EM26" s="543"/>
      <c r="EN26" s="543"/>
      <c r="EO26" s="543"/>
      <c r="EP26" s="543"/>
      <c r="EQ26" s="543"/>
      <c r="ER26" s="543"/>
      <c r="ES26" s="543"/>
      <c r="ET26" s="543"/>
      <c r="EU26" s="543"/>
      <c r="EV26" s="543"/>
      <c r="EW26" s="543"/>
      <c r="EX26" s="543"/>
      <c r="EY26" s="543"/>
      <c r="EZ26" s="543"/>
      <c r="FA26" s="543"/>
      <c r="FB26" s="543"/>
      <c r="FC26" s="543"/>
      <c r="FD26" s="543"/>
      <c r="FE26" s="543"/>
      <c r="FF26" s="543"/>
      <c r="FG26" s="543"/>
      <c r="FH26" s="543"/>
      <c r="FI26" s="543"/>
      <c r="FJ26" s="543"/>
      <c r="FK26" s="543"/>
      <c r="FL26" s="543"/>
      <c r="FM26" s="543"/>
      <c r="FN26" s="543"/>
      <c r="FO26" s="543"/>
      <c r="FP26" s="543"/>
      <c r="FQ26" s="543"/>
      <c r="FR26" s="543"/>
      <c r="FS26" s="543"/>
      <c r="FT26" s="543"/>
      <c r="FU26" s="543"/>
      <c r="FV26" s="543"/>
      <c r="FW26" s="543"/>
      <c r="FX26" s="543"/>
      <c r="FY26" s="543"/>
      <c r="FZ26" s="543"/>
      <c r="GA26" s="543"/>
      <c r="GB26" s="543"/>
      <c r="GC26" s="543"/>
      <c r="GD26" s="543"/>
      <c r="GE26" s="543"/>
      <c r="GF26" s="543"/>
      <c r="GG26" s="543"/>
      <c r="GH26" s="543"/>
      <c r="GI26" s="543"/>
      <c r="GJ26" s="543"/>
      <c r="GK26" s="543"/>
      <c r="GL26" s="543"/>
      <c r="GM26" s="543"/>
      <c r="GN26" s="543"/>
      <c r="GO26" s="543"/>
      <c r="GP26" s="543"/>
      <c r="GQ26" s="543"/>
      <c r="GR26" s="543"/>
      <c r="GS26" s="543"/>
      <c r="GT26" s="543"/>
      <c r="GU26" s="543"/>
      <c r="GV26" s="543"/>
      <c r="GW26" s="543"/>
      <c r="GX26" s="543"/>
      <c r="GY26" s="543"/>
      <c r="GZ26" s="543"/>
      <c r="HA26" s="543"/>
      <c r="HB26" s="543"/>
      <c r="HC26" s="543"/>
      <c r="HD26" s="543"/>
      <c r="HE26" s="543"/>
      <c r="HF26" s="543"/>
      <c r="HG26" s="543"/>
      <c r="HH26" s="543"/>
      <c r="HI26" s="543"/>
      <c r="HJ26" s="543"/>
      <c r="HK26" s="543"/>
      <c r="HL26" s="543"/>
      <c r="HM26" s="543"/>
      <c r="HN26" s="543"/>
      <c r="HO26" s="543"/>
      <c r="HP26" s="543"/>
      <c r="HQ26" s="543"/>
      <c r="HR26" s="543"/>
      <c r="HS26" s="543"/>
      <c r="HT26" s="543"/>
      <c r="HU26" s="543"/>
      <c r="HV26" s="543"/>
      <c r="HW26" s="543"/>
      <c r="HX26" s="543"/>
      <c r="HY26" s="543"/>
      <c r="HZ26" s="543"/>
      <c r="IA26" s="543"/>
      <c r="IB26" s="543"/>
      <c r="IC26" s="543"/>
      <c r="ID26" s="543"/>
      <c r="IE26" s="543"/>
      <c r="IF26" s="543"/>
      <c r="IG26" s="543"/>
      <c r="IH26" s="543"/>
      <c r="II26" s="543"/>
      <c r="IJ26" s="543"/>
      <c r="IK26" s="543"/>
      <c r="IL26" s="543"/>
      <c r="IM26" s="543"/>
      <c r="IN26" s="543"/>
      <c r="IO26" s="543"/>
      <c r="IP26" s="543"/>
      <c r="IQ26" s="543"/>
      <c r="IR26" s="543"/>
      <c r="IS26" s="543"/>
      <c r="IT26" s="543"/>
      <c r="IU26" s="543"/>
      <c r="IV26" s="543"/>
      <c r="IW26" s="543"/>
      <c r="IX26" s="543"/>
      <c r="IY26" s="543"/>
      <c r="IZ26" s="543"/>
      <c r="JA26" s="543"/>
      <c r="JB26" s="543"/>
      <c r="JC26" s="543"/>
      <c r="JD26" s="543"/>
      <c r="JE26" s="543"/>
      <c r="JF26" s="543"/>
      <c r="JG26" s="543"/>
      <c r="JH26" s="543"/>
      <c r="JI26" s="543"/>
      <c r="JJ26" s="543"/>
      <c r="JK26" s="543"/>
      <c r="JL26" s="543"/>
      <c r="JM26" s="543"/>
      <c r="JN26" s="543"/>
      <c r="JO26" s="543"/>
      <c r="JP26" s="543"/>
      <c r="JQ26" s="543"/>
      <c r="JR26" s="543"/>
      <c r="JS26" s="543"/>
      <c r="JT26" s="543"/>
      <c r="JU26" s="543"/>
      <c r="JV26" s="543"/>
      <c r="JW26" s="543"/>
      <c r="JX26" s="543"/>
      <c r="JY26" s="543"/>
      <c r="JZ26" s="543"/>
      <c r="KA26" s="543"/>
      <c r="KB26" s="543"/>
      <c r="KC26" s="543"/>
      <c r="KD26" s="543"/>
      <c r="KE26" s="543"/>
      <c r="KF26" s="543"/>
      <c r="KG26" s="543"/>
      <c r="KH26" s="543"/>
      <c r="KI26" s="543"/>
      <c r="KJ26" s="543"/>
      <c r="KK26" s="543"/>
      <c r="KL26" s="543"/>
      <c r="KM26" s="543"/>
      <c r="KN26" s="543"/>
      <c r="KO26" s="543"/>
      <c r="KP26" s="543"/>
      <c r="KQ26" s="543"/>
      <c r="KR26" s="543"/>
      <c r="KS26" s="543"/>
      <c r="KT26" s="543"/>
      <c r="KU26" s="543"/>
      <c r="KV26" s="543"/>
      <c r="KW26" s="543"/>
      <c r="KX26" s="543"/>
      <c r="KY26" s="543"/>
      <c r="KZ26" s="543"/>
      <c r="LA26" s="543"/>
      <c r="LB26" s="543"/>
      <c r="LC26" s="543"/>
      <c r="LD26" s="543"/>
      <c r="LE26" s="543"/>
      <c r="LF26" s="543"/>
      <c r="LG26" s="543"/>
      <c r="LH26" s="543"/>
      <c r="LI26" s="543"/>
      <c r="LJ26" s="543"/>
      <c r="LK26" s="543"/>
      <c r="LL26" s="543"/>
      <c r="LM26" s="543"/>
      <c r="LN26" s="543"/>
      <c r="LO26" s="543"/>
      <c r="LP26" s="543"/>
      <c r="LQ26" s="543"/>
      <c r="LR26" s="543"/>
      <c r="LS26" s="543"/>
      <c r="LT26" s="543"/>
      <c r="LU26" s="543"/>
      <c r="LV26" s="543"/>
      <c r="LW26" s="543"/>
      <c r="LX26" s="543"/>
      <c r="LY26" s="543"/>
      <c r="LZ26" s="543"/>
      <c r="MA26" s="543"/>
      <c r="MB26" s="543"/>
      <c r="MC26" s="543"/>
      <c r="MD26" s="543"/>
      <c r="ME26" s="543"/>
      <c r="MF26" s="543"/>
      <c r="MG26" s="543"/>
      <c r="MH26" s="543"/>
      <c r="MI26" s="543"/>
      <c r="MJ26" s="543"/>
      <c r="MK26" s="543"/>
      <c r="ML26" s="543"/>
      <c r="MM26" s="543"/>
      <c r="MN26" s="543"/>
      <c r="MO26" s="543"/>
      <c r="MP26" s="543"/>
      <c r="MQ26" s="543"/>
      <c r="MR26" s="543"/>
      <c r="MS26" s="543"/>
      <c r="MT26" s="543"/>
      <c r="MU26" s="543"/>
      <c r="MV26" s="543"/>
      <c r="MW26" s="543"/>
      <c r="MX26" s="543"/>
      <c r="MY26" s="543"/>
      <c r="MZ26" s="543"/>
      <c r="NA26" s="543"/>
      <c r="NB26" s="543"/>
      <c r="NC26" s="543"/>
      <c r="ND26" s="543"/>
      <c r="NE26" s="543"/>
      <c r="NF26" s="543"/>
      <c r="NG26" s="543"/>
      <c r="NH26" s="543"/>
      <c r="NI26" s="543"/>
      <c r="NJ26" s="543"/>
      <c r="NK26" s="543"/>
      <c r="NL26" s="543"/>
      <c r="NM26" s="543"/>
      <c r="NN26" s="543"/>
      <c r="NO26" s="543"/>
      <c r="NP26" s="543"/>
      <c r="NQ26" s="543"/>
      <c r="NR26" s="543"/>
      <c r="NS26" s="543"/>
      <c r="NT26" s="543"/>
      <c r="NU26" s="543"/>
      <c r="NV26" s="543"/>
      <c r="NW26" s="543"/>
      <c r="NX26" s="543"/>
      <c r="NY26" s="543"/>
      <c r="NZ26" s="543"/>
      <c r="OA26" s="543"/>
      <c r="OB26" s="543"/>
      <c r="OC26" s="543"/>
      <c r="OD26" s="543"/>
      <c r="OE26" s="543"/>
      <c r="OF26" s="543"/>
      <c r="OG26" s="543"/>
      <c r="OH26" s="543"/>
      <c r="OI26" s="543"/>
      <c r="OJ26" s="543"/>
      <c r="OK26" s="543"/>
      <c r="OL26" s="543"/>
      <c r="OM26" s="543"/>
      <c r="ON26" s="543"/>
      <c r="OO26" s="543"/>
      <c r="OP26" s="543"/>
      <c r="OQ26" s="543"/>
      <c r="OR26" s="543"/>
      <c r="OS26" s="543"/>
      <c r="OT26" s="543"/>
      <c r="OU26" s="543"/>
      <c r="OV26" s="543"/>
      <c r="OW26" s="543"/>
      <c r="OX26" s="543"/>
      <c r="OY26" s="543"/>
      <c r="OZ26" s="543"/>
      <c r="PA26" s="543"/>
      <c r="PB26" s="543"/>
      <c r="PC26" s="543"/>
      <c r="PD26" s="543"/>
      <c r="PE26" s="543"/>
      <c r="PF26" s="543"/>
      <c r="PG26" s="543"/>
      <c r="PH26" s="543"/>
      <c r="PI26" s="543"/>
      <c r="PJ26" s="543"/>
      <c r="PK26" s="543"/>
      <c r="PL26" s="543"/>
      <c r="PM26" s="543"/>
      <c r="PN26" s="543"/>
      <c r="PO26" s="543"/>
      <c r="PP26" s="543"/>
      <c r="PQ26" s="543"/>
      <c r="PR26" s="543"/>
      <c r="PS26" s="543"/>
      <c r="PT26" s="543"/>
      <c r="PU26" s="543"/>
      <c r="PV26" s="543"/>
      <c r="PW26" s="543"/>
      <c r="PX26" s="543"/>
      <c r="PY26" s="543"/>
      <c r="PZ26" s="543"/>
      <c r="QA26" s="543"/>
      <c r="QB26" s="543"/>
      <c r="QC26" s="543"/>
      <c r="QD26" s="543"/>
      <c r="QE26" s="543"/>
      <c r="QF26" s="543"/>
      <c r="QG26" s="543"/>
      <c r="QH26" s="543"/>
      <c r="QI26" s="543"/>
      <c r="QJ26" s="543"/>
      <c r="QK26" s="543"/>
      <c r="QL26" s="543"/>
      <c r="QM26" s="543"/>
      <c r="QN26" s="543"/>
      <c r="QO26" s="543"/>
      <c r="QP26" s="543"/>
      <c r="QQ26" s="543"/>
      <c r="QR26" s="543"/>
      <c r="QS26" s="543"/>
      <c r="QT26" s="543"/>
      <c r="QU26" s="543"/>
      <c r="QV26" s="543"/>
      <c r="QW26" s="543"/>
      <c r="QX26" s="543"/>
      <c r="QY26" s="543"/>
      <c r="QZ26" s="543"/>
      <c r="RA26" s="543"/>
      <c r="RB26" s="543"/>
      <c r="RC26" s="543"/>
      <c r="RD26" s="543"/>
      <c r="RE26" s="543"/>
      <c r="RF26" s="543"/>
      <c r="RG26" s="543"/>
      <c r="RH26" s="543"/>
      <c r="RI26" s="543"/>
      <c r="RJ26" s="543"/>
      <c r="RK26" s="543"/>
      <c r="RL26" s="543"/>
      <c r="RM26" s="543"/>
      <c r="RN26" s="543"/>
      <c r="RO26" s="543"/>
      <c r="RP26" s="543"/>
      <c r="RQ26" s="543"/>
      <c r="RR26" s="543"/>
      <c r="RS26" s="543"/>
      <c r="RT26" s="543"/>
      <c r="RU26" s="543"/>
      <c r="RV26" s="543"/>
      <c r="RW26" s="543"/>
      <c r="RX26" s="543"/>
      <c r="RY26" s="543"/>
      <c r="RZ26" s="543"/>
      <c r="SA26" s="543"/>
      <c r="SB26" s="543"/>
      <c r="SC26" s="543"/>
      <c r="SD26" s="543"/>
      <c r="SE26" s="543"/>
      <c r="SF26" s="543"/>
      <c r="SG26" s="543"/>
      <c r="SH26" s="543"/>
      <c r="SI26" s="543"/>
      <c r="SJ26" s="543"/>
      <c r="SK26" s="543"/>
      <c r="SL26" s="543"/>
      <c r="SM26" s="543"/>
      <c r="SN26" s="543"/>
      <c r="SO26" s="543"/>
      <c r="SP26" s="543"/>
      <c r="SQ26" s="543"/>
      <c r="SR26" s="543"/>
      <c r="SS26" s="543"/>
      <c r="ST26" s="543"/>
      <c r="SU26" s="543"/>
      <c r="SV26" s="543"/>
      <c r="SW26" s="543"/>
      <c r="SX26" s="543"/>
      <c r="SY26" s="543"/>
      <c r="SZ26" s="543"/>
      <c r="TA26" s="543"/>
      <c r="TB26" s="543"/>
      <c r="TC26" s="543"/>
      <c r="TD26" s="543"/>
      <c r="TE26" s="543"/>
      <c r="TF26" s="543"/>
      <c r="TG26" s="543"/>
      <c r="TH26" s="543"/>
      <c r="TI26" s="543"/>
      <c r="TJ26" s="543"/>
      <c r="TK26" s="543"/>
      <c r="TL26" s="543"/>
      <c r="TM26" s="543"/>
      <c r="TN26" s="543"/>
      <c r="TO26" s="543"/>
      <c r="TP26" s="543"/>
      <c r="TQ26" s="543"/>
      <c r="TR26" s="543"/>
      <c r="TS26" s="543"/>
      <c r="TT26" s="543"/>
      <c r="TU26" s="543"/>
      <c r="TV26" s="543"/>
      <c r="TW26" s="543"/>
      <c r="TX26" s="543"/>
      <c r="TY26" s="543"/>
      <c r="TZ26" s="543"/>
      <c r="UA26" s="543"/>
      <c r="UB26" s="543"/>
      <c r="UC26" s="543"/>
      <c r="UD26" s="543"/>
      <c r="UE26" s="543"/>
      <c r="UF26" s="543"/>
      <c r="UG26" s="543"/>
      <c r="UH26" s="543"/>
      <c r="UI26" s="543"/>
      <c r="UJ26" s="543"/>
      <c r="UK26" s="543"/>
      <c r="UL26" s="543"/>
      <c r="UM26" s="543"/>
      <c r="UN26" s="543"/>
      <c r="UO26" s="543"/>
      <c r="UP26" s="543"/>
      <c r="UQ26" s="543"/>
      <c r="UR26" s="543"/>
      <c r="US26" s="543"/>
      <c r="UT26" s="543"/>
      <c r="UU26" s="543"/>
      <c r="UV26" s="543"/>
      <c r="UW26" s="543"/>
      <c r="UX26" s="543"/>
      <c r="UY26" s="543"/>
      <c r="UZ26" s="543"/>
      <c r="VA26" s="543"/>
      <c r="VB26" s="543"/>
      <c r="VC26" s="543"/>
      <c r="VD26" s="543"/>
      <c r="VE26" s="543"/>
      <c r="VF26" s="543"/>
      <c r="VG26" s="543"/>
      <c r="VH26" s="543"/>
      <c r="VI26" s="543"/>
      <c r="VJ26" s="543"/>
      <c r="VK26" s="543"/>
      <c r="VL26" s="543"/>
      <c r="VM26" s="543"/>
      <c r="VN26" s="543"/>
      <c r="VO26" s="543"/>
      <c r="VP26" s="543"/>
      <c r="VQ26" s="543"/>
      <c r="VR26" s="543"/>
      <c r="VS26" s="543"/>
      <c r="VT26" s="543"/>
      <c r="VU26" s="543"/>
      <c r="VV26" s="543"/>
      <c r="VW26" s="543"/>
      <c r="VX26" s="543"/>
      <c r="VY26" s="543"/>
      <c r="VZ26" s="543"/>
      <c r="WA26" s="543"/>
      <c r="WB26" s="543"/>
      <c r="WC26" s="543"/>
      <c r="WD26" s="543"/>
      <c r="WE26" s="543"/>
      <c r="WF26" s="543"/>
      <c r="WG26" s="543"/>
      <c r="WH26" s="543"/>
      <c r="WI26" s="543"/>
      <c r="WJ26" s="543"/>
      <c r="WK26" s="543"/>
      <c r="WL26" s="543"/>
      <c r="WM26" s="543"/>
      <c r="WN26" s="543"/>
      <c r="WO26" s="543"/>
      <c r="WP26" s="543"/>
      <c r="WQ26" s="543"/>
      <c r="WR26" s="543"/>
      <c r="WS26" s="543"/>
      <c r="WT26" s="543"/>
      <c r="WU26" s="543"/>
      <c r="WV26" s="543"/>
      <c r="WW26" s="543"/>
      <c r="WX26" s="543"/>
      <c r="WY26" s="543"/>
      <c r="WZ26" s="543"/>
      <c r="XA26" s="543"/>
      <c r="XB26" s="543"/>
      <c r="XC26" s="543"/>
      <c r="XD26" s="543"/>
      <c r="XE26" s="543"/>
      <c r="XF26" s="543"/>
      <c r="XG26" s="543"/>
      <c r="XH26" s="543"/>
      <c r="XI26" s="543"/>
      <c r="XJ26" s="543"/>
      <c r="XK26" s="543"/>
      <c r="XL26" s="543"/>
      <c r="XM26" s="543"/>
      <c r="XN26" s="543"/>
      <c r="XO26" s="543"/>
      <c r="XP26" s="543"/>
      <c r="XQ26" s="543"/>
      <c r="XR26" s="543"/>
      <c r="XS26" s="543"/>
      <c r="XT26" s="543"/>
      <c r="XU26" s="543"/>
      <c r="XV26" s="543"/>
      <c r="XW26" s="543"/>
      <c r="XX26" s="543"/>
      <c r="XY26" s="543"/>
      <c r="XZ26" s="543"/>
      <c r="YA26" s="543"/>
      <c r="YB26" s="543"/>
      <c r="YC26" s="543"/>
      <c r="YD26" s="543"/>
      <c r="YE26" s="543"/>
      <c r="YF26" s="543"/>
      <c r="YG26" s="543"/>
      <c r="YH26" s="543"/>
      <c r="YI26" s="543"/>
      <c r="YJ26" s="543"/>
      <c r="YK26" s="543"/>
      <c r="YL26" s="543"/>
      <c r="YM26" s="543"/>
      <c r="YN26" s="543"/>
      <c r="YO26" s="543"/>
      <c r="YP26" s="543"/>
      <c r="YQ26" s="543"/>
      <c r="YR26" s="543"/>
      <c r="YS26" s="543"/>
      <c r="YT26" s="543"/>
      <c r="YU26" s="543"/>
      <c r="YV26" s="543"/>
      <c r="YW26" s="543"/>
      <c r="YX26" s="543"/>
      <c r="YY26" s="543"/>
      <c r="YZ26" s="543"/>
      <c r="ZA26" s="543"/>
      <c r="ZB26" s="543"/>
      <c r="ZC26" s="543"/>
      <c r="ZD26" s="543"/>
      <c r="ZE26" s="543"/>
      <c r="ZF26" s="543"/>
      <c r="ZG26" s="543"/>
      <c r="ZH26" s="543"/>
      <c r="ZI26" s="543"/>
      <c r="ZJ26" s="543"/>
      <c r="ZK26" s="543"/>
      <c r="ZL26" s="543"/>
      <c r="ZM26" s="543"/>
      <c r="ZN26" s="543"/>
      <c r="ZO26" s="543"/>
      <c r="ZP26" s="543"/>
      <c r="ZQ26" s="543"/>
      <c r="ZR26" s="543"/>
      <c r="ZS26" s="543"/>
      <c r="ZT26" s="543"/>
      <c r="ZU26" s="543"/>
      <c r="ZV26" s="543"/>
      <c r="ZW26" s="543"/>
      <c r="ZX26" s="543"/>
      <c r="ZY26" s="543"/>
      <c r="ZZ26" s="543"/>
      <c r="AAA26" s="543"/>
      <c r="AAB26" s="543"/>
      <c r="AAC26" s="543"/>
      <c r="AAD26" s="543"/>
      <c r="AAE26" s="543"/>
      <c r="AAF26" s="543"/>
      <c r="AAG26" s="543"/>
      <c r="AAH26" s="543"/>
      <c r="AAI26" s="543"/>
      <c r="AAJ26" s="543"/>
      <c r="AAK26" s="543"/>
      <c r="AAL26" s="543"/>
      <c r="AAM26" s="543"/>
      <c r="AAN26" s="543"/>
      <c r="AAO26" s="543"/>
      <c r="AAP26" s="543"/>
      <c r="AAQ26" s="543"/>
      <c r="AAR26" s="543"/>
      <c r="AAS26" s="543"/>
      <c r="AAT26" s="543"/>
      <c r="AAU26" s="543"/>
      <c r="AAV26" s="543"/>
      <c r="AAW26" s="543"/>
      <c r="AAX26" s="543"/>
      <c r="AAY26" s="543"/>
      <c r="AAZ26" s="543"/>
      <c r="ABA26" s="543"/>
      <c r="ABB26" s="543"/>
      <c r="ABC26" s="543"/>
      <c r="ABD26" s="543"/>
      <c r="ABE26" s="543"/>
      <c r="ABF26" s="543"/>
      <c r="ABG26" s="543"/>
      <c r="ABH26" s="543"/>
      <c r="ABI26" s="543"/>
      <c r="ABJ26" s="543"/>
      <c r="ABK26" s="543"/>
      <c r="ABL26" s="543"/>
      <c r="ABM26" s="543"/>
      <c r="ABN26" s="543"/>
      <c r="ABO26" s="543"/>
      <c r="ABP26" s="543"/>
      <c r="ABQ26" s="543"/>
      <c r="ABR26" s="543"/>
      <c r="ABS26" s="543"/>
      <c r="ABT26" s="543"/>
      <c r="ABU26" s="543"/>
      <c r="ABV26" s="543"/>
      <c r="ABW26" s="543"/>
      <c r="ABX26" s="543"/>
      <c r="ABY26" s="543"/>
      <c r="ABZ26" s="543"/>
      <c r="ACA26" s="543"/>
      <c r="ACB26" s="543"/>
      <c r="ACC26" s="543"/>
      <c r="ACD26" s="543"/>
      <c r="ACE26" s="543"/>
      <c r="ACF26" s="543"/>
      <c r="ACG26" s="543"/>
      <c r="ACH26" s="543"/>
      <c r="ACI26" s="543"/>
      <c r="ACJ26" s="543"/>
      <c r="ACK26" s="543"/>
      <c r="ACL26" s="543"/>
      <c r="ACM26" s="543"/>
      <c r="ACN26" s="543"/>
      <c r="ACO26" s="543"/>
      <c r="ACP26" s="543"/>
      <c r="ACQ26" s="543"/>
      <c r="ACR26" s="543"/>
      <c r="ACS26" s="543"/>
      <c r="ACT26" s="543"/>
      <c r="ACU26" s="543"/>
      <c r="ACV26" s="543"/>
      <c r="ACW26" s="543"/>
      <c r="ACX26" s="543"/>
      <c r="ACY26" s="543"/>
      <c r="ACZ26" s="543"/>
      <c r="ADA26" s="543"/>
      <c r="ADB26" s="543"/>
      <c r="ADC26" s="543"/>
      <c r="ADD26" s="543"/>
      <c r="ADE26" s="543"/>
      <c r="ADF26" s="543"/>
      <c r="ADG26" s="543"/>
      <c r="ADH26" s="543"/>
      <c r="ADI26" s="543"/>
      <c r="ADJ26" s="543"/>
      <c r="ADK26" s="543"/>
      <c r="ADL26" s="543"/>
      <c r="ADM26" s="543"/>
      <c r="ADN26" s="543"/>
      <c r="ADO26" s="543"/>
      <c r="ADP26" s="543"/>
      <c r="ADQ26" s="543"/>
      <c r="ADR26" s="543"/>
      <c r="ADS26" s="543"/>
      <c r="ADT26" s="543"/>
      <c r="ADU26" s="543"/>
      <c r="ADV26" s="543"/>
      <c r="ADW26" s="543"/>
      <c r="ADX26" s="543"/>
      <c r="ADY26" s="543"/>
      <c r="ADZ26" s="543"/>
      <c r="AEA26" s="543"/>
      <c r="AEB26" s="543"/>
      <c r="AEC26" s="543"/>
      <c r="AED26" s="543"/>
      <c r="AEE26" s="543"/>
      <c r="AEF26" s="543"/>
      <c r="AEG26" s="543"/>
      <c r="AEH26" s="543"/>
      <c r="AEI26" s="543"/>
      <c r="AEJ26" s="543"/>
      <c r="AEK26" s="543"/>
      <c r="AEL26" s="543"/>
      <c r="AEM26" s="543"/>
      <c r="AEN26" s="543"/>
      <c r="AEO26" s="543"/>
      <c r="AEP26" s="543"/>
      <c r="AEQ26" s="543"/>
      <c r="AER26" s="543"/>
      <c r="AES26" s="543"/>
      <c r="AET26" s="543"/>
      <c r="AEU26" s="543"/>
      <c r="AEV26" s="543"/>
      <c r="AEW26" s="543"/>
      <c r="AEX26" s="543"/>
      <c r="AEY26" s="543"/>
      <c r="AEZ26" s="543"/>
      <c r="AFA26" s="543"/>
      <c r="AFB26" s="543"/>
      <c r="AFC26" s="543"/>
      <c r="AFD26" s="543"/>
      <c r="AFE26" s="543"/>
      <c r="AFF26" s="543"/>
      <c r="AFG26" s="543"/>
      <c r="AFH26" s="543"/>
      <c r="AFI26" s="543"/>
      <c r="AFJ26" s="543"/>
      <c r="AFK26" s="543"/>
      <c r="AFL26" s="543"/>
      <c r="AFM26" s="543"/>
      <c r="AFN26" s="543"/>
      <c r="AFO26" s="543"/>
      <c r="AFP26" s="543"/>
      <c r="AFQ26" s="543"/>
      <c r="AFR26" s="543"/>
      <c r="AFS26" s="543"/>
      <c r="AFT26" s="543"/>
      <c r="AFU26" s="543"/>
      <c r="AFV26" s="543"/>
      <c r="AFW26" s="543"/>
      <c r="AFX26" s="543"/>
      <c r="AFY26" s="543"/>
      <c r="AFZ26" s="543"/>
      <c r="AGA26" s="543"/>
      <c r="AGB26" s="543"/>
      <c r="AGC26" s="543"/>
      <c r="AGD26" s="543"/>
      <c r="AGE26" s="543"/>
      <c r="AGF26" s="543"/>
      <c r="AGG26" s="543"/>
      <c r="AGH26" s="543"/>
      <c r="AGI26" s="543"/>
      <c r="AGJ26" s="543"/>
      <c r="AGK26" s="543"/>
      <c r="AGL26" s="543"/>
      <c r="AGM26" s="543"/>
      <c r="AGN26" s="543"/>
      <c r="AGO26" s="543"/>
      <c r="AGP26" s="543"/>
      <c r="AGQ26" s="543"/>
      <c r="AGR26" s="543"/>
      <c r="AGS26" s="543"/>
      <c r="AGT26" s="543"/>
      <c r="AGU26" s="543"/>
      <c r="AGV26" s="543"/>
      <c r="AGW26" s="543"/>
      <c r="AGX26" s="543"/>
      <c r="AGY26" s="543"/>
      <c r="AGZ26" s="543"/>
      <c r="AHA26" s="543"/>
      <c r="AHB26" s="543"/>
      <c r="AHC26" s="543"/>
      <c r="AHD26" s="543"/>
      <c r="AHE26" s="543"/>
      <c r="AHF26" s="543"/>
      <c r="AHG26" s="543"/>
      <c r="AHH26" s="543"/>
      <c r="AHI26" s="543"/>
      <c r="AHJ26" s="543"/>
      <c r="AHK26" s="543"/>
      <c r="AHL26" s="543"/>
      <c r="AHM26" s="543"/>
      <c r="AHN26" s="543"/>
      <c r="AHO26" s="543"/>
      <c r="AHP26" s="543"/>
      <c r="AHQ26" s="543"/>
      <c r="AHR26" s="543"/>
      <c r="AHS26" s="543"/>
      <c r="AHT26" s="543"/>
      <c r="AHU26" s="543"/>
      <c r="AHV26" s="543"/>
      <c r="AHW26" s="543"/>
      <c r="AHX26" s="543"/>
      <c r="AHY26" s="543"/>
      <c r="AHZ26" s="543"/>
      <c r="AIA26" s="543"/>
      <c r="AIB26" s="543"/>
      <c r="AIC26" s="543"/>
      <c r="AID26" s="543"/>
      <c r="AIE26" s="543"/>
      <c r="AIF26" s="543"/>
      <c r="AIG26" s="543"/>
      <c r="AIH26" s="543"/>
      <c r="AII26" s="543"/>
      <c r="AIJ26" s="543"/>
      <c r="AIK26" s="543"/>
      <c r="AIL26" s="543"/>
      <c r="AIM26" s="543"/>
      <c r="AIN26" s="543"/>
      <c r="AIO26" s="543"/>
      <c r="AIP26" s="543"/>
      <c r="AIQ26" s="543"/>
      <c r="AIR26" s="543"/>
      <c r="AIS26" s="543"/>
      <c r="AIT26" s="543"/>
      <c r="AIU26" s="543"/>
      <c r="AIV26" s="543"/>
      <c r="AIW26" s="543"/>
      <c r="AIX26" s="543"/>
      <c r="AIY26" s="543"/>
      <c r="AIZ26" s="543"/>
      <c r="AJA26" s="543"/>
      <c r="AJB26" s="543"/>
      <c r="AJC26" s="543"/>
      <c r="AJD26" s="543"/>
      <c r="AJE26" s="543"/>
      <c r="AJF26" s="543"/>
      <c r="AJG26" s="543"/>
      <c r="AJH26" s="543"/>
      <c r="AJI26" s="543"/>
      <c r="AJJ26" s="543"/>
      <c r="AJK26" s="543"/>
      <c r="AJL26" s="543"/>
      <c r="AJM26" s="543"/>
      <c r="AJN26" s="543"/>
      <c r="AJO26" s="543"/>
      <c r="AJP26" s="543"/>
      <c r="AJQ26" s="543"/>
      <c r="AJR26" s="543"/>
      <c r="AJS26" s="543"/>
      <c r="AJT26" s="543"/>
      <c r="AJU26" s="543"/>
      <c r="AJV26" s="543"/>
      <c r="AJW26" s="543"/>
      <c r="AJX26" s="543"/>
      <c r="AJY26" s="543"/>
      <c r="AJZ26" s="543"/>
      <c r="AKA26" s="543"/>
      <c r="AKB26" s="543"/>
      <c r="AKC26" s="543"/>
      <c r="AKD26" s="543"/>
      <c r="AKE26" s="543"/>
      <c r="AKF26" s="543"/>
      <c r="AKG26" s="543"/>
      <c r="AKH26" s="543"/>
      <c r="AKI26" s="543"/>
      <c r="AKJ26" s="543"/>
      <c r="AKK26" s="543"/>
      <c r="AKL26" s="543"/>
      <c r="AKM26" s="543"/>
      <c r="AKN26" s="543"/>
      <c r="AKO26" s="543"/>
      <c r="AKP26" s="543"/>
      <c r="AKQ26" s="543"/>
      <c r="AKR26" s="543"/>
      <c r="AKS26" s="543"/>
      <c r="AKT26" s="543"/>
      <c r="AKU26" s="543"/>
      <c r="AKV26" s="543"/>
      <c r="AKW26" s="543"/>
      <c r="AKX26" s="543"/>
      <c r="AKY26" s="543"/>
      <c r="AKZ26" s="543"/>
      <c r="ALA26" s="543"/>
      <c r="ALB26" s="543"/>
      <c r="ALC26" s="543"/>
      <c r="ALD26" s="543"/>
      <c r="ALE26" s="543"/>
      <c r="ALF26" s="543"/>
      <c r="ALG26" s="543"/>
      <c r="ALH26" s="543"/>
      <c r="ALI26" s="543"/>
      <c r="ALJ26" s="543"/>
      <c r="ALK26" s="543"/>
      <c r="ALL26" s="543"/>
      <c r="ALM26" s="543"/>
      <c r="ALN26" s="543"/>
      <c r="ALO26" s="543"/>
      <c r="ALP26" s="543"/>
      <c r="ALQ26" s="543"/>
      <c r="ALR26" s="543"/>
      <c r="ALS26" s="543"/>
      <c r="ALT26" s="543"/>
      <c r="ALU26" s="543"/>
      <c r="ALV26" s="543"/>
      <c r="ALW26" s="543"/>
      <c r="ALX26" s="543"/>
      <c r="ALY26" s="543"/>
      <c r="ALZ26" s="543"/>
      <c r="AMA26" s="543"/>
      <c r="AMB26" s="543"/>
      <c r="AMC26" s="543"/>
      <c r="AMD26" s="543"/>
      <c r="AME26" s="543"/>
      <c r="AMF26" s="543"/>
      <c r="AMG26" s="543"/>
      <c r="AMH26" s="543"/>
      <c r="AMI26" s="543"/>
      <c r="AMJ26" s="543"/>
      <c r="AMK26" s="543"/>
    </row>
    <row r="27" spans="1:1025" s="132" customFormat="1" ht="15" hidden="1" customHeight="1" x14ac:dyDescent="0.25">
      <c r="A27" s="100" t="s">
        <v>664</v>
      </c>
      <c r="B27" s="133"/>
      <c r="C27" s="133"/>
      <c r="D27" s="153"/>
      <c r="E27" s="147"/>
      <c r="F27" s="147"/>
      <c r="G27" s="147"/>
      <c r="H27" s="147"/>
      <c r="I27" s="147"/>
      <c r="J27" s="147"/>
      <c r="K27" s="147"/>
      <c r="L27" s="147"/>
      <c r="M27" s="148"/>
      <c r="N27" s="602"/>
      <c r="O27" s="137"/>
      <c r="P27" s="137"/>
    </row>
    <row r="28" spans="1:1025" ht="10.5" hidden="1" customHeight="1" x14ac:dyDescent="0.25">
      <c r="A28" s="106" t="s">
        <v>419</v>
      </c>
      <c r="B28" s="107"/>
      <c r="C28" s="107" t="s">
        <v>345</v>
      </c>
      <c r="D28" s="112"/>
      <c r="E28" s="154"/>
      <c r="F28" s="154"/>
      <c r="G28" s="154"/>
      <c r="H28" s="154"/>
      <c r="I28" s="154"/>
      <c r="J28" s="154"/>
      <c r="K28" s="154"/>
      <c r="L28" s="154"/>
      <c r="M28" s="154"/>
      <c r="N28" s="555"/>
      <c r="O28" s="152"/>
      <c r="P28" s="152"/>
    </row>
    <row r="29" spans="1:1025" ht="10.5" hidden="1" customHeight="1" x14ac:dyDescent="0.25">
      <c r="A29" s="110"/>
      <c r="B29" s="107" t="s">
        <v>665</v>
      </c>
      <c r="C29" s="107" t="s">
        <v>345</v>
      </c>
      <c r="D29" s="112">
        <f t="shared" ref="D29:M29" si="4">IF(OR(D24="NA",D7="NA",D23="NA",D25="NA"),"NA",SUM(D24)-SUM(D7)-SUM(D23)+SUM(D25))</f>
        <v>2.2737367544323206E-13</v>
      </c>
      <c r="E29" s="112">
        <f t="shared" si="4"/>
        <v>0</v>
      </c>
      <c r="F29" s="112">
        <f t="shared" si="4"/>
        <v>0</v>
      </c>
      <c r="G29" s="112">
        <f t="shared" si="4"/>
        <v>-9.0949470177292824E-13</v>
      </c>
      <c r="H29" s="112">
        <f t="shared" si="4"/>
        <v>0</v>
      </c>
      <c r="I29" s="112">
        <f t="shared" si="4"/>
        <v>-7.9580786405131221E-13</v>
      </c>
      <c r="J29" s="112">
        <f t="shared" si="4"/>
        <v>-2.2737367544323206E-13</v>
      </c>
      <c r="K29" s="112">
        <f t="shared" si="4"/>
        <v>0</v>
      </c>
      <c r="L29" s="112">
        <f t="shared" si="4"/>
        <v>-2.2737367544323206E-13</v>
      </c>
      <c r="M29" s="112">
        <f t="shared" si="4"/>
        <v>-1.5916157281026244E-12</v>
      </c>
      <c r="N29" s="555"/>
      <c r="O29" s="152"/>
      <c r="P29" s="152"/>
    </row>
    <row r="30" spans="1:1025" ht="10.5" hidden="1" customHeight="1" x14ac:dyDescent="0.25">
      <c r="A30" s="110"/>
      <c r="B30" s="107" t="s">
        <v>421</v>
      </c>
      <c r="C30" s="107" t="s">
        <v>345</v>
      </c>
      <c r="D30" s="112">
        <f t="shared" ref="D30:M30" si="5">IF(OR(D11="NA",D9="NA",D10="NA"),"NA",-SUM(D11)+SUM(D9)-SUM(D10))</f>
        <v>0</v>
      </c>
      <c r="E30" s="112">
        <f t="shared" si="5"/>
        <v>0</v>
      </c>
      <c r="F30" s="112">
        <f t="shared" si="5"/>
        <v>0</v>
      </c>
      <c r="G30" s="112">
        <f t="shared" si="5"/>
        <v>0</v>
      </c>
      <c r="H30" s="112">
        <f t="shared" si="5"/>
        <v>0</v>
      </c>
      <c r="I30" s="112">
        <f t="shared" si="5"/>
        <v>0</v>
      </c>
      <c r="J30" s="112">
        <f t="shared" si="5"/>
        <v>0</v>
      </c>
      <c r="K30" s="112">
        <f t="shared" si="5"/>
        <v>0</v>
      </c>
      <c r="L30" s="112">
        <f t="shared" si="5"/>
        <v>0</v>
      </c>
      <c r="M30" s="112">
        <f t="shared" si="5"/>
        <v>0</v>
      </c>
      <c r="N30" s="555"/>
      <c r="O30" s="152"/>
      <c r="P30" s="152"/>
    </row>
    <row r="31" spans="1:1025" ht="10.5" hidden="1" customHeight="1" x14ac:dyDescent="0.25">
      <c r="A31" s="113"/>
      <c r="B31" s="111" t="s">
        <v>666</v>
      </c>
      <c r="C31" s="155" t="s">
        <v>345</v>
      </c>
      <c r="D31" s="112">
        <f>IF(OR(D11="NA",StatementI!D23="NA"),"NA",-SUM(D11)+SUM(StatementI!D23))</f>
        <v>0</v>
      </c>
      <c r="E31" s="112">
        <f>IF(OR(E11="NA",StatementI!E23="NA"),"NA",-SUM(E11)+SUM(StatementI!E23))</f>
        <v>0</v>
      </c>
      <c r="F31" s="112">
        <f>IF(OR(F11="NA",StatementI!F23="NA"),"NA",-SUM(F11)+SUM(StatementI!F23))</f>
        <v>0</v>
      </c>
      <c r="G31" s="112">
        <f>IF(OR(G11="NA",StatementI!G23="NA"),"NA",-SUM(G11)+SUM(StatementI!G23))</f>
        <v>0</v>
      </c>
      <c r="H31" s="112">
        <f>IF(OR(H11="NA",StatementI!H23="NA"),"NA",-SUM(H11)+SUM(StatementI!H23))</f>
        <v>0</v>
      </c>
      <c r="I31" s="112">
        <f>IF(OR(I11="NA",StatementI!I23="NA"),"NA",-SUM(I11)+SUM(StatementI!I23))</f>
        <v>0</v>
      </c>
      <c r="J31" s="112">
        <f>IF(OR(J11="NA",StatementI!J23="NA"),"NA",-SUM(J11)+SUM(StatementI!J23))</f>
        <v>0</v>
      </c>
      <c r="K31" s="112">
        <f>IF(OR(K11="NA",StatementI!K23="NA"),"NA",-SUM(K11)+SUM(StatementI!K23))</f>
        <v>0</v>
      </c>
      <c r="L31" s="112">
        <f>IF(OR(L11="NA",StatementI!L23="NA"),"NA",-SUM(L11)+SUM(StatementI!L23))</f>
        <v>0</v>
      </c>
      <c r="M31" s="112">
        <f>IF(OR(M11="NA",StatementI!M23="NA"),"NA",-SUM(M11)+SUM(StatementI!M23))</f>
        <v>0</v>
      </c>
      <c r="N31" s="555"/>
      <c r="O31" s="152"/>
      <c r="P31" s="152"/>
    </row>
    <row r="32" spans="1:1025" ht="10.5" hidden="1" customHeight="1" x14ac:dyDescent="0.25">
      <c r="A32" s="113"/>
      <c r="B32" s="111" t="s">
        <v>667</v>
      </c>
      <c r="C32" s="111"/>
      <c r="D32" s="112">
        <f t="shared" ref="D32:M32" si="6">IF(OR(D22="NA",D13="NA",D16="NA",D19="NA"),"NA",-SUM(D22)+SUM(D13)+SUM(D16)-SUM(D19))</f>
        <v>5.6843418860808015E-14</v>
      </c>
      <c r="E32" s="112">
        <f t="shared" si="6"/>
        <v>5.6843418860808015E-14</v>
      </c>
      <c r="F32" s="112">
        <f t="shared" si="6"/>
        <v>0</v>
      </c>
      <c r="G32" s="112">
        <f t="shared" si="6"/>
        <v>1.1368683772161603E-13</v>
      </c>
      <c r="H32" s="112">
        <f t="shared" si="6"/>
        <v>-2.8421709430404007E-14</v>
      </c>
      <c r="I32" s="112">
        <f t="shared" si="6"/>
        <v>0</v>
      </c>
      <c r="J32" s="112">
        <f t="shared" si="6"/>
        <v>2.8421709430404007E-14</v>
      </c>
      <c r="K32" s="112">
        <f t="shared" si="6"/>
        <v>0</v>
      </c>
      <c r="L32" s="112">
        <f t="shared" si="6"/>
        <v>1.7053025658242404E-13</v>
      </c>
      <c r="M32" s="112">
        <f t="shared" si="6"/>
        <v>2.8421709430404007E-14</v>
      </c>
      <c r="N32" s="555"/>
      <c r="O32" s="152"/>
      <c r="P32" s="152"/>
    </row>
    <row r="33" spans="1:16" ht="10.5" hidden="1" customHeight="1" x14ac:dyDescent="0.25">
      <c r="A33" s="114"/>
      <c r="B33" s="115" t="s">
        <v>668</v>
      </c>
      <c r="C33" s="115"/>
      <c r="D33" s="116">
        <f t="shared" ref="D33:M33" si="7">IF(OR(D23="NA",D11="NA",D22="NA"),"NA",-SUM(D23)+SUM(D11)+SUM(D22))</f>
        <v>5.6843418860808015E-14</v>
      </c>
      <c r="E33" s="116">
        <f t="shared" si="7"/>
        <v>0</v>
      </c>
      <c r="F33" s="116">
        <f t="shared" si="7"/>
        <v>0</v>
      </c>
      <c r="G33" s="116">
        <f t="shared" si="7"/>
        <v>-1.1368683772161603E-13</v>
      </c>
      <c r="H33" s="116">
        <f t="shared" si="7"/>
        <v>0</v>
      </c>
      <c r="I33" s="116">
        <f t="shared" si="7"/>
        <v>0</v>
      </c>
      <c r="J33" s="116">
        <f t="shared" si="7"/>
        <v>0</v>
      </c>
      <c r="K33" s="116">
        <f t="shared" si="7"/>
        <v>0</v>
      </c>
      <c r="L33" s="116">
        <f t="shared" si="7"/>
        <v>0</v>
      </c>
      <c r="M33" s="116">
        <f t="shared" si="7"/>
        <v>0</v>
      </c>
      <c r="N33" s="555"/>
      <c r="O33" s="152"/>
      <c r="P33" s="152"/>
    </row>
    <row r="34" spans="1:16" ht="10.5" hidden="1" customHeight="1" x14ac:dyDescent="0.25">
      <c r="A34" s="106" t="s">
        <v>427</v>
      </c>
      <c r="B34" s="107"/>
      <c r="C34" s="107" t="s">
        <v>345</v>
      </c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5"/>
      <c r="O34" s="152"/>
      <c r="P34" s="152"/>
    </row>
    <row r="35" spans="1:16" ht="10.5" hidden="1" customHeight="1" x14ac:dyDescent="0.25">
      <c r="A35" s="106"/>
      <c r="B35" s="107" t="s">
        <v>669</v>
      </c>
      <c r="C35" s="107"/>
      <c r="D35" s="112">
        <f t="shared" ref="D35:M35" si="8">IF(OR(D13="NA",D14="NA",D15="NA"),"NA",-SUM(D13)+SUM(D14)+SUM(D15))</f>
        <v>-2.2737367544323206E-13</v>
      </c>
      <c r="E35" s="112">
        <f t="shared" si="8"/>
        <v>6.3948846218409017E-14</v>
      </c>
      <c r="F35" s="112">
        <f t="shared" si="8"/>
        <v>0</v>
      </c>
      <c r="G35" s="112">
        <f t="shared" si="8"/>
        <v>1.1368683772161603E-13</v>
      </c>
      <c r="H35" s="112">
        <f t="shared" si="8"/>
        <v>8.6736173798840355E-18</v>
      </c>
      <c r="I35" s="112">
        <f t="shared" si="8"/>
        <v>0</v>
      </c>
      <c r="J35" s="112">
        <f t="shared" si="8"/>
        <v>0</v>
      </c>
      <c r="K35" s="112">
        <f t="shared" si="8"/>
        <v>0</v>
      </c>
      <c r="L35" s="112">
        <f t="shared" si="8"/>
        <v>-4.5474735088646412E-13</v>
      </c>
      <c r="M35" s="112">
        <f t="shared" si="8"/>
        <v>-1.1368683772161603E-13</v>
      </c>
      <c r="N35" s="555"/>
      <c r="O35" s="152"/>
      <c r="P35" s="152"/>
    </row>
    <row r="36" spans="1:16" ht="10.5" hidden="1" customHeight="1" x14ac:dyDescent="0.25">
      <c r="A36" s="106"/>
      <c r="B36" s="107" t="s">
        <v>670</v>
      </c>
      <c r="C36" s="107"/>
      <c r="D36" s="112">
        <f t="shared" ref="D36:M36" si="9">IF(OR(D16="NA",D17="NA",D18="NA"),"NA",-SUM(D16)+SUM(D17)+SUM(D18))</f>
        <v>6.9999999996994688E-3</v>
      </c>
      <c r="E36" s="112">
        <f t="shared" si="9"/>
        <v>0</v>
      </c>
      <c r="F36" s="112">
        <f t="shared" si="9"/>
        <v>2.0872192862952943E-14</v>
      </c>
      <c r="G36" s="112">
        <f t="shared" si="9"/>
        <v>-2.8421709430404007E-14</v>
      </c>
      <c r="H36" s="112">
        <f t="shared" si="9"/>
        <v>0</v>
      </c>
      <c r="I36" s="112">
        <f t="shared" si="9"/>
        <v>0</v>
      </c>
      <c r="J36" s="112">
        <f t="shared" si="9"/>
        <v>0</v>
      </c>
      <c r="K36" s="112">
        <f t="shared" si="9"/>
        <v>1.9095836023552692E-14</v>
      </c>
      <c r="L36" s="112">
        <f t="shared" si="9"/>
        <v>1.1368683772161603E-13</v>
      </c>
      <c r="M36" s="112">
        <f t="shared" si="9"/>
        <v>-2.8421709430404007E-14</v>
      </c>
      <c r="N36" s="555"/>
      <c r="O36" s="152"/>
      <c r="P36" s="152"/>
    </row>
    <row r="37" spans="1:16" ht="10.5" hidden="1" customHeight="1" x14ac:dyDescent="0.25">
      <c r="A37" s="110"/>
      <c r="B37" s="107" t="s">
        <v>671</v>
      </c>
      <c r="C37" s="107" t="s">
        <v>345</v>
      </c>
      <c r="D37" s="112">
        <f t="shared" ref="D37:M37" si="10">IF(OR(D19="NA",D20="NA",D21="NA"),"NA",-SUM(D19)+SUM(D20)+SUM(D21))</f>
        <v>-4.5297099404706387E-14</v>
      </c>
      <c r="E37" s="112">
        <f t="shared" si="10"/>
        <v>-2.3980817331903381E-14</v>
      </c>
      <c r="F37" s="112">
        <f t="shared" si="10"/>
        <v>-1.0000000000123244E-3</v>
      </c>
      <c r="G37" s="112">
        <f t="shared" si="10"/>
        <v>-1.0000000000811582E-3</v>
      </c>
      <c r="H37" s="112">
        <f t="shared" si="10"/>
        <v>0</v>
      </c>
      <c r="I37" s="112">
        <f t="shared" si="10"/>
        <v>1.4210854715202004E-14</v>
      </c>
      <c r="J37" s="112">
        <f t="shared" si="10"/>
        <v>1.0000000000047748E-3</v>
      </c>
      <c r="K37" s="112">
        <f t="shared" si="10"/>
        <v>1.9095836023552692E-14</v>
      </c>
      <c r="L37" s="112">
        <f t="shared" si="10"/>
        <v>-1.1368683772161603E-13</v>
      </c>
      <c r="M37" s="112">
        <f t="shared" si="10"/>
        <v>-1.00000000009004E-3</v>
      </c>
      <c r="N37" s="555"/>
      <c r="O37" s="152"/>
      <c r="P37" s="152"/>
    </row>
    <row r="38" spans="1:16" ht="10.5" hidden="1" customHeight="1" x14ac:dyDescent="0.25">
      <c r="A38" s="110"/>
      <c r="B38" s="107" t="s">
        <v>672</v>
      </c>
      <c r="C38" s="107"/>
      <c r="D38" s="112">
        <f>IF(OR(D9="NA",Table1!E8="NA"),"NA",-SUM(D9)+SUM(Table1!E8))</f>
        <v>0</v>
      </c>
      <c r="E38" s="112">
        <f>IF(OR(E9="NA",Table1!F8="NA"),"NA",-SUM(E9)+SUM(Table1!F8))</f>
        <v>0</v>
      </c>
      <c r="F38" s="112">
        <f>IF(OR(F9="NA",Table1!G8="NA"),"NA",-SUM(F9)+SUM(Table1!G8))</f>
        <v>0</v>
      </c>
      <c r="G38" s="112">
        <f>IF(OR(G9="NA",Table1!H8="NA"),"NA",-SUM(G9)+SUM(Table1!H8))</f>
        <v>0</v>
      </c>
      <c r="H38" s="112">
        <f>IF(OR(H9="NA",Table1!I8="NA"),"NA",-SUM(H9)+SUM(Table1!I8))</f>
        <v>0</v>
      </c>
      <c r="I38" s="112">
        <f>IF(OR(I9="NA",Table1!J8="NA"),"NA",-SUM(I9)+SUM(Table1!J8))</f>
        <v>0</v>
      </c>
      <c r="J38" s="112">
        <f>IF(OR(J9="NA",Table1!K8="NA"),"NA",-SUM(J9)+SUM(Table1!K8))</f>
        <v>0</v>
      </c>
      <c r="K38" s="112">
        <f>IF(OR(K9="NA",Table1!L8="NA"),"NA",-SUM(K9)+SUM(Table1!L8))</f>
        <v>0</v>
      </c>
      <c r="L38" s="112">
        <f>IF(OR(L9="NA",Table1!M8="NA"),"NA",-SUM(L9)+SUM(Table1!M8))</f>
        <v>0</v>
      </c>
      <c r="M38" s="112">
        <f>IF(OR(M9="NA",Table1!N8="NA"),"NA",-SUM(M9)+SUM(Table1!N8))</f>
        <v>0</v>
      </c>
      <c r="N38" s="555"/>
      <c r="O38" s="152"/>
      <c r="P38" s="152"/>
    </row>
    <row r="39" spans="1:16" ht="10.5" hidden="1" customHeight="1" x14ac:dyDescent="0.25">
      <c r="A39" s="110"/>
      <c r="B39" s="107" t="s">
        <v>673</v>
      </c>
      <c r="C39" s="107"/>
      <c r="D39" s="112">
        <f>IF(OR(D10="NA",Table2!E8="NA"),"NA",-SUM(D10)+SUM(Table2!E8))</f>
        <v>0</v>
      </c>
      <c r="E39" s="112">
        <f>IF(OR(E10="NA",Table2!F8="NA"),"NA",-SUM(E10)+SUM(Table2!F8))</f>
        <v>0</v>
      </c>
      <c r="F39" s="112">
        <f>IF(OR(F10="NA",Table2!G8="NA"),"NA",-SUM(F10)+SUM(Table2!G8))</f>
        <v>0</v>
      </c>
      <c r="G39" s="112">
        <f>IF(OR(G10="NA",Table2!H8="NA"),"NA",-SUM(G10)+SUM(Table2!H8))</f>
        <v>0</v>
      </c>
      <c r="H39" s="112">
        <f>IF(OR(H10="NA",Table2!I8="NA"),"NA",-SUM(H10)+SUM(Table2!I8))</f>
        <v>0</v>
      </c>
      <c r="I39" s="112">
        <f>IF(OR(I10="NA",Table2!J8="NA"),"NA",-SUM(I10)+SUM(Table2!J8))</f>
        <v>0</v>
      </c>
      <c r="J39" s="112">
        <f>IF(OR(J10="NA",Table2!K8="NA"),"NA",-SUM(J10)+SUM(Table2!K8))</f>
        <v>0</v>
      </c>
      <c r="K39" s="112">
        <f>IF(OR(K10="NA",Table2!L8="NA"),"NA",-SUM(K10)+SUM(Table2!L8))</f>
        <v>0</v>
      </c>
      <c r="L39" s="112">
        <f>IF(OR(L10="NA",Table2!M8="NA"),"NA",-SUM(L10)+SUM(Table2!M8))</f>
        <v>0</v>
      </c>
      <c r="M39" s="112">
        <f>IF(OR(M10="NA",Table2!N8="NA"),"NA",-SUM(M10)+SUM(Table2!N8))</f>
        <v>0</v>
      </c>
      <c r="N39" s="555"/>
      <c r="O39" s="152"/>
      <c r="P39" s="152"/>
    </row>
    <row r="40" spans="1:16" ht="10.5" hidden="1" customHeight="1" x14ac:dyDescent="0.25">
      <c r="A40" s="113"/>
      <c r="B40" s="111" t="s">
        <v>674</v>
      </c>
      <c r="C40" s="111"/>
      <c r="D40" s="112">
        <f>IF(OR(D22="NA",Table9!E8="NA"),"NA",-SUM(D22)+SUM(Table9!E8))</f>
        <v>0</v>
      </c>
      <c r="E40" s="112">
        <f>IF(OR(E22="NA",Table9!F8="NA"),"NA",-SUM(E22)+SUM(Table9!F8))</f>
        <v>0</v>
      </c>
      <c r="F40" s="112">
        <f>IF(OR(F22="NA",Table9!G8="NA"),"NA",-SUM(F22)+SUM(Table9!G8))</f>
        <v>0</v>
      </c>
      <c r="G40" s="112">
        <f>IF(OR(G22="NA",Table9!H8="NA"),"NA",-SUM(G22)+SUM(Table9!H8))</f>
        <v>0</v>
      </c>
      <c r="H40" s="112">
        <f>IF(OR(H22="NA",Table9!I8="NA"),"NA",-SUM(H22)+SUM(Table9!I8))</f>
        <v>0</v>
      </c>
      <c r="I40" s="112">
        <f>IF(OR(I22="NA",Table9!J8="NA"),"NA",-SUM(I22)+SUM(Table9!J8))</f>
        <v>0</v>
      </c>
      <c r="J40" s="112">
        <f>IF(OR(J22="NA",Table9!K8="NA"),"NA",-SUM(J22)+SUM(Table9!K8))</f>
        <v>0</v>
      </c>
      <c r="K40" s="112">
        <f>IF(OR(K22="NA",Table9!L8="NA"),"NA",-SUM(K22)+SUM(Table9!L8))</f>
        <v>0</v>
      </c>
      <c r="L40" s="112">
        <f>IF(OR(L22="NA",Table9!M8="NA"),"NA",-SUM(L22)+SUM(Table9!M8))</f>
        <v>0</v>
      </c>
      <c r="M40" s="112">
        <f>IF(OR(M22="NA",Table9!N8="NA"),"NA",-SUM(M22)+SUM(Table9!N8))</f>
        <v>0</v>
      </c>
      <c r="N40" s="555"/>
      <c r="O40" s="152"/>
      <c r="P40" s="152"/>
    </row>
    <row r="41" spans="1:16" ht="10.5" hidden="1" customHeight="1" x14ac:dyDescent="0.25">
      <c r="A41" s="110"/>
      <c r="B41" s="107" t="s">
        <v>628</v>
      </c>
      <c r="C41" s="107" t="s">
        <v>345</v>
      </c>
      <c r="D41" s="112">
        <f>IF(OR(D13="NA",Table9!E9="NA"),"NA",-SUM(D13)+SUM(Table9!E9))</f>
        <v>0</v>
      </c>
      <c r="E41" s="112">
        <f>IF(OR(E13="NA",Table9!F9="NA"),"NA",-SUM(E13)+SUM(Table9!F9))</f>
        <v>0</v>
      </c>
      <c r="F41" s="112">
        <f>IF(OR(F13="NA",Table9!G9="NA"),"NA",-SUM(F13)+SUM(Table9!G9))</f>
        <v>0</v>
      </c>
      <c r="G41" s="112">
        <f>IF(OR(G13="NA",Table9!H9="NA"),"NA",-SUM(G13)+SUM(Table9!H9))</f>
        <v>0</v>
      </c>
      <c r="H41" s="112">
        <f>IF(OR(H13="NA",Table9!I9="NA"),"NA",-SUM(H13)+SUM(Table9!I9))</f>
        <v>0</v>
      </c>
      <c r="I41" s="112">
        <f>IF(OR(I13="NA",Table9!J9="NA"),"NA",-SUM(I13)+SUM(Table9!J9))</f>
        <v>0</v>
      </c>
      <c r="J41" s="112">
        <f>IF(OR(J13="NA",Table9!K9="NA"),"NA",-SUM(J13)+SUM(Table9!K9))</f>
        <v>0</v>
      </c>
      <c r="K41" s="112">
        <f>IF(OR(K13="NA",Table9!L9="NA"),"NA",-SUM(K13)+SUM(Table9!L9))</f>
        <v>0</v>
      </c>
      <c r="L41" s="112">
        <f>IF(OR(L13="NA",Table9!M9="NA"),"NA",-SUM(L13)+SUM(Table9!M9))</f>
        <v>0</v>
      </c>
      <c r="M41" s="112">
        <f>IF(OR(M13="NA",Table9!N9="NA"),"NA",-SUM(M13)+SUM(Table9!N9))</f>
        <v>0</v>
      </c>
      <c r="N41" s="555"/>
      <c r="O41" s="152"/>
      <c r="P41" s="152"/>
    </row>
    <row r="42" spans="1:16" ht="10.5" hidden="1" customHeight="1" x14ac:dyDescent="0.25">
      <c r="A42" s="110"/>
      <c r="B42" s="107" t="s">
        <v>629</v>
      </c>
      <c r="C42" s="107" t="s">
        <v>345</v>
      </c>
      <c r="D42" s="112">
        <f>IF(OR(D16="NA",Table9!E14="NA"),"NA",-SUM(D16)+SUM(Table9!E14))</f>
        <v>0</v>
      </c>
      <c r="E42" s="112">
        <f>IF(OR(E16="NA",Table9!F14="NA"),"NA",-SUM(E16)+SUM(Table9!F14))</f>
        <v>0</v>
      </c>
      <c r="F42" s="112">
        <f>IF(OR(F16="NA",Table9!G14="NA"),"NA",-SUM(F16)+SUM(Table9!G14))</f>
        <v>0</v>
      </c>
      <c r="G42" s="112">
        <f>IF(OR(G16="NA",Table9!H14="NA"),"NA",-SUM(G16)+SUM(Table9!H14))</f>
        <v>0</v>
      </c>
      <c r="H42" s="112">
        <f>IF(OR(H16="NA",Table9!I14="NA"),"NA",-SUM(H16)+SUM(Table9!I14))</f>
        <v>0</v>
      </c>
      <c r="I42" s="112">
        <f>IF(OR(I16="NA",Table9!J14="NA"),"NA",-SUM(I16)+SUM(Table9!J14))</f>
        <v>0</v>
      </c>
      <c r="J42" s="112">
        <f>IF(OR(J16="NA",Table9!K14="NA"),"NA",-SUM(J16)+SUM(Table9!K14))</f>
        <v>0</v>
      </c>
      <c r="K42" s="112">
        <f>IF(OR(K16="NA",Table9!L14="NA"),"NA",-SUM(K16)+SUM(Table9!L14))</f>
        <v>0</v>
      </c>
      <c r="L42" s="112">
        <f>IF(OR(L16="NA",Table9!M14="NA"),"NA",-SUM(L16)+SUM(Table9!M14))</f>
        <v>0</v>
      </c>
      <c r="M42" s="112">
        <f>IF(OR(M16="NA",Table9!N14="NA"),"NA",-SUM(M16)+SUM(Table9!N14))</f>
        <v>0</v>
      </c>
      <c r="N42" s="555"/>
      <c r="O42" s="152"/>
      <c r="P42" s="152"/>
    </row>
    <row r="43" spans="1:16" ht="10.5" hidden="1" customHeight="1" x14ac:dyDescent="0.25">
      <c r="A43" s="110"/>
      <c r="B43" s="107" t="s">
        <v>630</v>
      </c>
      <c r="C43" s="107"/>
      <c r="D43" s="112">
        <f>IF(OR(D19="NA",Table9!E25="NA"),"NA",-SUM(D19)+SUM(Table9!E25))</f>
        <v>0</v>
      </c>
      <c r="E43" s="112">
        <f>IF(OR(E19="NA",Table9!F25="NA"),"NA",-SUM(E19)+SUM(Table9!F25))</f>
        <v>0</v>
      </c>
      <c r="F43" s="112">
        <f>IF(OR(F19="NA",Table9!G25="NA"),"NA",-SUM(F19)+SUM(Table9!G25))</f>
        <v>0</v>
      </c>
      <c r="G43" s="112">
        <f>IF(OR(G19="NA",Table9!H25="NA"),"NA",-SUM(G19)+SUM(Table9!H25))</f>
        <v>0</v>
      </c>
      <c r="H43" s="112">
        <f>IF(OR(H19="NA",Table9!I25="NA"),"NA",-SUM(H19)+SUM(Table9!I25))</f>
        <v>0</v>
      </c>
      <c r="I43" s="112">
        <f>IF(OR(I19="NA",Table9!J25="NA"),"NA",-SUM(I19)+SUM(Table9!J25))</f>
        <v>0</v>
      </c>
      <c r="J43" s="112">
        <f>IF(OR(J19="NA",Table9!K25="NA"),"NA",-SUM(J19)+SUM(Table9!K25))</f>
        <v>0</v>
      </c>
      <c r="K43" s="112">
        <f>IF(OR(K19="NA",Table9!L25="NA"),"NA",-SUM(K19)+SUM(Table9!L25))</f>
        <v>0</v>
      </c>
      <c r="L43" s="112">
        <f>IF(OR(L19="NA",Table9!M25="NA"),"NA",-SUM(L19)+SUM(Table9!M25))</f>
        <v>0</v>
      </c>
      <c r="M43" s="112">
        <f>IF(OR(M19="NA",Table9!N25="NA"),"NA",-SUM(M19)+SUM(Table9!N25))</f>
        <v>0</v>
      </c>
      <c r="N43" s="555"/>
      <c r="O43" s="152"/>
      <c r="P43" s="152"/>
    </row>
    <row r="44" spans="1:16" ht="10.5" hidden="1" customHeight="1" x14ac:dyDescent="0.25">
      <c r="A44" s="110"/>
      <c r="B44" s="107" t="s">
        <v>675</v>
      </c>
      <c r="C44" s="107"/>
      <c r="D44" s="112">
        <f>IF(OR(D24="NA",Table6!E8="NA"),"NA",-SUM(D24)+SUM(Table6!E8))</f>
        <v>0</v>
      </c>
      <c r="E44" s="112">
        <f>IF(OR(E24="NA",Table6!F8="NA"),"NA",-SUM(E24)+SUM(Table6!F8))</f>
        <v>0</v>
      </c>
      <c r="F44" s="112">
        <f>IF(OR(F24="NA",Table6!G8="NA"),"NA",-SUM(F24)+SUM(Table6!G8))</f>
        <v>0</v>
      </c>
      <c r="G44" s="112">
        <f>IF(OR(G24="NA",Table6!H8="NA"),"NA",-SUM(G24)+SUM(Table6!H8))</f>
        <v>0</v>
      </c>
      <c r="H44" s="112">
        <f>IF(OR(H24="NA",Table6!I8="NA"),"NA",-SUM(H24)+SUM(Table6!I8))</f>
        <v>0</v>
      </c>
      <c r="I44" s="112">
        <f>IF(OR(I24="NA",Table6!J8="NA"),"NA",-SUM(I24)+SUM(Table6!J8))</f>
        <v>0</v>
      </c>
      <c r="J44" s="112">
        <f>IF(OR(J24="NA",Table6!K8="NA"),"NA",-SUM(J24)+SUM(Table6!K8))</f>
        <v>0</v>
      </c>
      <c r="K44" s="112">
        <f>IF(OR(K24="NA",Table6!L8="NA"),"NA",-SUM(K24)+SUM(Table6!L8))</f>
        <v>0</v>
      </c>
      <c r="L44" s="112">
        <f>IF(OR(L24="NA",Table6!M8="NA"),"NA",-SUM(L24)+SUM(Table6!M8))</f>
        <v>0</v>
      </c>
      <c r="M44" s="112">
        <f>IF(OR(M24="NA",Table6!N8="NA"),"NA",-SUM(M24)+SUM(Table6!N8))</f>
        <v>0</v>
      </c>
      <c r="N44" s="555"/>
      <c r="O44" s="152"/>
      <c r="P44" s="152"/>
    </row>
    <row r="45" spans="1:16" ht="10.5" hidden="1" customHeight="1" x14ac:dyDescent="0.25">
      <c r="A45" s="121"/>
      <c r="B45" s="123"/>
      <c r="C45" s="123" t="s">
        <v>345</v>
      </c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555"/>
      <c r="O45" s="152"/>
      <c r="P45" s="152"/>
    </row>
  </sheetData>
  <sheetProtection password="EECE" sheet="1" objects="1" scenarios="1" formatCells="0" formatColumns="0" formatRows="0"/>
  <mergeCells count="14">
    <mergeCell ref="F1:L1"/>
    <mergeCell ref="O1:P1"/>
    <mergeCell ref="E2:M2"/>
    <mergeCell ref="O2:P2"/>
    <mergeCell ref="F3:G3"/>
    <mergeCell ref="M3:M5"/>
    <mergeCell ref="K4:K5"/>
    <mergeCell ref="L4:L5"/>
    <mergeCell ref="O4:P4"/>
    <mergeCell ref="A4:B5"/>
    <mergeCell ref="D4:G4"/>
    <mergeCell ref="H4:H5"/>
    <mergeCell ref="I4:I5"/>
    <mergeCell ref="J4:J5"/>
  </mergeCells>
  <conditionalFormatting sqref="O7:P25">
    <cfRule type="containsText" dxfId="179" priority="2" operator="containsText" text="NA"/>
    <cfRule type="cellIs" dxfId="178" priority="3" operator="between">
      <formula>-0.1</formula>
      <formula>0.1</formula>
    </cfRule>
    <cfRule type="cellIs" dxfId="177" priority="4" operator="lessThan">
      <formula>-0.1</formula>
    </cfRule>
    <cfRule type="cellIs" dxfId="176" priority="5" operator="greaterThan">
      <formula>0.1</formula>
    </cfRule>
  </conditionalFormatting>
  <conditionalFormatting sqref="D28:M44">
    <cfRule type="cellIs" dxfId="175" priority="6" operator="lessThan">
      <formula>-0.1</formula>
    </cfRule>
    <cfRule type="cellIs" dxfId="174" priority="7" operator="greaterThan">
      <formula>0.1</formula>
    </cfRule>
  </conditionalFormatting>
  <conditionalFormatting sqref="D29:M33 D35:M37">
    <cfRule type="containsText" dxfId="173" priority="8" operator="containsText" text="NA"/>
    <cfRule type="cellIs" dxfId="172" priority="9" operator="between">
      <formula>-0.1</formula>
      <formula>0.1</formula>
    </cfRule>
  </conditionalFormatting>
  <pageMargins left="0.47222222222222199" right="0.47222222222222199" top="0.59027777777777801" bottom="0.59097222222222201" header="0.51180555555555496" footer="0.39374999999999999"/>
  <pageSetup paperSize="9" scale="88" firstPageNumber="0" fitToHeight="0" orientation="landscape" horizontalDpi="300" verticalDpi="300" r:id="rId1"/>
  <headerFooter>
    <oddFooter>&amp;L&amp;8&amp;D  &amp;T&amp;R&amp;8March 2014, Version 0.2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58"/>
  <sheetViews>
    <sheetView zoomScale="85" zoomScaleNormal="85" zoomScaleSheetLayoutView="100" workbookViewId="0">
      <pane xSplit="4" ySplit="7" topLeftCell="E8" activePane="bottomRight" state="frozen"/>
      <selection pane="topRight" activeCell="E1" sqref="E1"/>
      <selection pane="bottomLeft" activeCell="A134" sqref="A134"/>
      <selection pane="bottomRight" activeCell="P3" sqref="P1:Q1048576"/>
    </sheetView>
  </sheetViews>
  <sheetFormatPr defaultRowHeight="13.2" x14ac:dyDescent="0.25"/>
  <cols>
    <col min="1" max="1" width="9.109375" style="70" hidden="1" customWidth="1"/>
    <col min="2" max="2" width="7.33203125" style="69" customWidth="1"/>
    <col min="3" max="3" width="50.6640625" style="70" customWidth="1"/>
    <col min="4" max="4" width="1.109375" style="70" customWidth="1"/>
    <col min="5" max="5" width="15.88671875" style="70" customWidth="1"/>
    <col min="6" max="9" width="10" style="70" customWidth="1"/>
    <col min="10" max="10" width="13.44140625" style="70" customWidth="1"/>
    <col min="11" max="11" width="13.6640625" style="70" customWidth="1"/>
    <col min="12" max="12" width="11.6640625" style="70" customWidth="1"/>
    <col min="13" max="13" width="16.44140625" style="70" customWidth="1"/>
    <col min="14" max="14" width="13.109375" style="70" customWidth="1"/>
    <col min="15" max="15" width="3.33203125" style="543" customWidth="1"/>
    <col min="16" max="17" width="11.6640625" style="70" hidden="1" customWidth="1"/>
    <col min="18" max="31" width="9.109375" style="156" customWidth="1"/>
    <col min="32" max="1025" width="9.109375" style="70" customWidth="1"/>
  </cols>
  <sheetData>
    <row r="1" spans="1:17" ht="15" x14ac:dyDescent="0.35">
      <c r="B1" s="399" t="str">
        <f>+Coverpage!A1</f>
        <v>GFSM2014_V1.5</v>
      </c>
      <c r="C1" s="400"/>
      <c r="D1" s="401"/>
      <c r="E1" s="401"/>
      <c r="F1" s="402"/>
      <c r="G1" s="632" t="str">
        <f>Reporting_Country_Name</f>
        <v>Russian Federation</v>
      </c>
      <c r="H1" s="632"/>
      <c r="I1" s="632"/>
      <c r="J1" s="632"/>
      <c r="K1" s="632"/>
      <c r="L1" s="632"/>
      <c r="M1" s="632"/>
      <c r="N1" s="403" t="str">
        <f>Reporting_Country_Code</f>
        <v>922</v>
      </c>
      <c r="O1" s="601"/>
      <c r="P1" s="639" t="s">
        <v>319</v>
      </c>
      <c r="Q1" s="639"/>
    </row>
    <row r="2" spans="1:17" ht="15" x14ac:dyDescent="0.35">
      <c r="B2" s="399" t="s">
        <v>676</v>
      </c>
      <c r="C2" s="499"/>
      <c r="D2" s="500"/>
      <c r="E2" s="500"/>
      <c r="F2" s="634" t="str">
        <f>"In "&amp;Coverpage!$I$15&amp;" of "&amp;Coverpage!$I$14&amp;" / Fiscal year ends in "&amp;Coverpage!$I$11&amp;" "&amp;Coverpage!$I$12</f>
        <v>In Billion of Russian Rubles (RUB) / Fiscal year ends in December 31st</v>
      </c>
      <c r="G2" s="634"/>
      <c r="H2" s="634"/>
      <c r="I2" s="634"/>
      <c r="J2" s="634"/>
      <c r="K2" s="634"/>
      <c r="L2" s="634"/>
      <c r="M2" s="634"/>
      <c r="N2" s="634"/>
      <c r="O2" s="601"/>
      <c r="P2" s="640" t="s">
        <v>321</v>
      </c>
      <c r="Q2" s="640"/>
    </row>
    <row r="3" spans="1:17" ht="12" customHeight="1" x14ac:dyDescent="0.35">
      <c r="B3" s="407"/>
      <c r="C3" s="408"/>
      <c r="D3" s="409"/>
      <c r="E3" s="410"/>
      <c r="F3" s="411"/>
      <c r="G3" s="636" t="s">
        <v>322</v>
      </c>
      <c r="H3" s="636"/>
      <c r="I3" s="412" t="str">
        <f>Reporting_Period_Code</f>
        <v>2016</v>
      </c>
      <c r="J3" s="412"/>
      <c r="K3" s="411"/>
      <c r="L3" s="411"/>
      <c r="M3" s="413"/>
      <c r="N3" s="630" t="s">
        <v>75</v>
      </c>
      <c r="O3" s="402"/>
      <c r="P3" s="107"/>
      <c r="Q3" s="107"/>
    </row>
    <row r="4" spans="1:17" ht="12" customHeight="1" x14ac:dyDescent="0.25">
      <c r="B4" s="641" t="s">
        <v>677</v>
      </c>
      <c r="C4" s="641"/>
      <c r="D4" s="414"/>
      <c r="E4" s="629" t="s">
        <v>324</v>
      </c>
      <c r="F4" s="629"/>
      <c r="G4" s="629"/>
      <c r="H4" s="629"/>
      <c r="I4" s="630" t="s">
        <v>71</v>
      </c>
      <c r="J4" s="630" t="s">
        <v>325</v>
      </c>
      <c r="K4" s="631" t="s">
        <v>73</v>
      </c>
      <c r="L4" s="630" t="s">
        <v>326</v>
      </c>
      <c r="M4" s="637" t="s">
        <v>74</v>
      </c>
      <c r="N4" s="630"/>
      <c r="O4" s="402"/>
      <c r="P4" s="638" t="s">
        <v>327</v>
      </c>
      <c r="Q4" s="638"/>
    </row>
    <row r="5" spans="1:17" ht="30" customHeight="1" x14ac:dyDescent="0.25">
      <c r="B5" s="641"/>
      <c r="C5" s="641"/>
      <c r="D5" s="414"/>
      <c r="E5" s="415" t="s">
        <v>328</v>
      </c>
      <c r="F5" s="416" t="s">
        <v>329</v>
      </c>
      <c r="G5" s="416" t="s">
        <v>326</v>
      </c>
      <c r="H5" s="417" t="s">
        <v>330</v>
      </c>
      <c r="I5" s="630"/>
      <c r="J5" s="630"/>
      <c r="K5" s="631"/>
      <c r="L5" s="630"/>
      <c r="M5" s="637"/>
      <c r="N5" s="630"/>
      <c r="O5" s="402"/>
      <c r="P5" s="75" t="s">
        <v>331</v>
      </c>
      <c r="Q5" s="76" t="s">
        <v>332</v>
      </c>
    </row>
    <row r="6" spans="1:17" ht="23.25" hidden="1" customHeight="1" x14ac:dyDescent="0.25">
      <c r="B6" s="470"/>
      <c r="C6" s="471"/>
      <c r="D6" s="414"/>
      <c r="E6" s="415" t="s">
        <v>79</v>
      </c>
      <c r="F6" s="416" t="s">
        <v>80</v>
      </c>
      <c r="G6" s="416" t="s">
        <v>442</v>
      </c>
      <c r="H6" s="417" t="s">
        <v>81</v>
      </c>
      <c r="I6" s="417" t="s">
        <v>82</v>
      </c>
      <c r="J6" s="416" t="s">
        <v>83</v>
      </c>
      <c r="K6" s="417" t="s">
        <v>84</v>
      </c>
      <c r="L6" s="416" t="s">
        <v>443</v>
      </c>
      <c r="M6" s="472" t="s">
        <v>85</v>
      </c>
      <c r="N6" s="472" t="s">
        <v>86</v>
      </c>
      <c r="O6" s="402"/>
      <c r="P6" s="126"/>
      <c r="Q6" s="127"/>
    </row>
    <row r="7" spans="1:17" ht="10.5" customHeight="1" x14ac:dyDescent="0.25">
      <c r="A7" s="128"/>
      <c r="B7" s="418"/>
      <c r="C7" s="419"/>
      <c r="D7" s="419"/>
      <c r="E7" s="420" t="s">
        <v>333</v>
      </c>
      <c r="F7" s="421" t="s">
        <v>334</v>
      </c>
      <c r="G7" s="422" t="s">
        <v>335</v>
      </c>
      <c r="H7" s="421" t="s">
        <v>81</v>
      </c>
      <c r="I7" s="422" t="s">
        <v>336</v>
      </c>
      <c r="J7" s="421" t="s">
        <v>337</v>
      </c>
      <c r="K7" s="422" t="s">
        <v>84</v>
      </c>
      <c r="L7" s="421" t="s">
        <v>338</v>
      </c>
      <c r="M7" s="423" t="s">
        <v>339</v>
      </c>
      <c r="N7" s="423" t="s">
        <v>340</v>
      </c>
      <c r="O7" s="402"/>
      <c r="P7" s="79" t="s">
        <v>341</v>
      </c>
      <c r="Q7" s="80" t="s">
        <v>342</v>
      </c>
    </row>
    <row r="8" spans="1:17" ht="15" customHeight="1" x14ac:dyDescent="0.35">
      <c r="A8" s="128" t="s">
        <v>678</v>
      </c>
      <c r="B8" s="514" t="s">
        <v>346</v>
      </c>
      <c r="C8" s="515" t="s">
        <v>679</v>
      </c>
      <c r="D8" s="515" t="s">
        <v>345</v>
      </c>
      <c r="E8" s="524">
        <f>E9+E42+E52+E62</f>
        <v>12963.398999999999</v>
      </c>
      <c r="F8" s="524">
        <f t="shared" ref="F8:N8" si="0">F9+F42+F52+F62</f>
        <v>1925.2950000000001</v>
      </c>
      <c r="G8" s="524">
        <f t="shared" si="0"/>
        <v>-1057.4449999999999</v>
      </c>
      <c r="H8" s="524">
        <f t="shared" si="0"/>
        <v>13831.248</v>
      </c>
      <c r="I8" s="524">
        <f t="shared" si="0"/>
        <v>12179.132</v>
      </c>
      <c r="J8" s="524">
        <f t="shared" si="0"/>
        <v>12896.574999999999</v>
      </c>
      <c r="K8" s="524">
        <f t="shared" si="0"/>
        <v>6716.3849999999993</v>
      </c>
      <c r="L8" s="524">
        <f t="shared" si="0"/>
        <v>-14447.783000000001</v>
      </c>
      <c r="M8" s="524">
        <f t="shared" si="0"/>
        <v>31175.556999999997</v>
      </c>
      <c r="N8" s="524">
        <f t="shared" si="0"/>
        <v>26010.379999999997</v>
      </c>
      <c r="O8" s="465"/>
      <c r="P8" s="144">
        <f t="shared" ref="P8:P39" si="1">IF(OR(H8="NA",E8="NA",F8="NA",G8="NA"),"NA",SUM(H8)-SUM(E8:G8))</f>
        <v>-1.0000000002037268E-3</v>
      </c>
      <c r="Q8" s="145">
        <f t="shared" ref="Q8:Q39" si="2">IF(OR(M8="NA",H8="NA",I8="NA",J8="NA",K8="NA",L8="NA"),"NA",SUM(M8)-SUM(H8:L8))</f>
        <v>3.637978807091713E-12</v>
      </c>
    </row>
    <row r="9" spans="1:17" ht="15" customHeight="1" x14ac:dyDescent="0.35">
      <c r="A9" s="128" t="s">
        <v>680</v>
      </c>
      <c r="B9" s="429" t="s">
        <v>348</v>
      </c>
      <c r="C9" s="430" t="s">
        <v>681</v>
      </c>
      <c r="D9" s="430" t="s">
        <v>345</v>
      </c>
      <c r="E9" s="477">
        <v>7862.2179999999998</v>
      </c>
      <c r="F9" s="477">
        <v>0</v>
      </c>
      <c r="G9" s="477">
        <v>0</v>
      </c>
      <c r="H9" s="477">
        <v>7862.2169999999996</v>
      </c>
      <c r="I9" s="477">
        <v>1.4E-2</v>
      </c>
      <c r="J9" s="477">
        <v>6555.7269999999999</v>
      </c>
      <c r="K9" s="477">
        <v>1028.789</v>
      </c>
      <c r="L9" s="477">
        <v>0</v>
      </c>
      <c r="M9" s="524">
        <v>15446.746999999999</v>
      </c>
      <c r="N9" s="477">
        <v>7862.2309999999998</v>
      </c>
      <c r="O9" s="465"/>
      <c r="P9" s="82">
        <f t="shared" si="1"/>
        <v>-1.0000000002037268E-3</v>
      </c>
      <c r="Q9" s="83">
        <f t="shared" si="2"/>
        <v>0</v>
      </c>
    </row>
    <row r="10" spans="1:17" ht="15" customHeight="1" x14ac:dyDescent="0.35">
      <c r="A10" s="128" t="s">
        <v>682</v>
      </c>
      <c r="B10" s="429" t="s">
        <v>683</v>
      </c>
      <c r="C10" s="525" t="s">
        <v>684</v>
      </c>
      <c r="D10" s="525" t="s">
        <v>345</v>
      </c>
      <c r="E10" s="478">
        <v>-351.37699999999995</v>
      </c>
      <c r="F10" s="478">
        <v>0</v>
      </c>
      <c r="G10" s="478">
        <v>0</v>
      </c>
      <c r="H10" s="478">
        <v>-351.37699999999995</v>
      </c>
      <c r="I10" s="478">
        <v>1.4E-2</v>
      </c>
      <c r="J10" s="478">
        <v>4975.4290000000001</v>
      </c>
      <c r="K10" s="478">
        <v>788.255</v>
      </c>
      <c r="L10" s="478">
        <v>0</v>
      </c>
      <c r="M10" s="524">
        <v>5412.3209999999999</v>
      </c>
      <c r="N10" s="477">
        <v>-351.36299999999994</v>
      </c>
      <c r="O10" s="465"/>
      <c r="P10" s="82">
        <f t="shared" si="1"/>
        <v>0</v>
      </c>
      <c r="Q10" s="83">
        <f t="shared" si="2"/>
        <v>0</v>
      </c>
    </row>
    <row r="11" spans="1:17" ht="10.35" customHeight="1" x14ac:dyDescent="0.35">
      <c r="A11" s="128" t="s">
        <v>685</v>
      </c>
      <c r="B11" s="432" t="s">
        <v>686</v>
      </c>
      <c r="C11" s="526" t="s">
        <v>687</v>
      </c>
      <c r="D11" s="526" t="s">
        <v>345</v>
      </c>
      <c r="E11" s="478">
        <v>-831.44299999999998</v>
      </c>
      <c r="F11" s="478">
        <v>0</v>
      </c>
      <c r="G11" s="480">
        <v>0</v>
      </c>
      <c r="H11" s="478">
        <v>-831.44299999999998</v>
      </c>
      <c r="I11" s="478">
        <v>0</v>
      </c>
      <c r="J11" s="478">
        <v>2354.5160000000001</v>
      </c>
      <c r="K11" s="478">
        <v>649.803</v>
      </c>
      <c r="L11" s="480">
        <v>0</v>
      </c>
      <c r="M11" s="524">
        <v>2172.8760000000002</v>
      </c>
      <c r="N11" s="477">
        <v>-831.44299999999998</v>
      </c>
      <c r="O11" s="465"/>
      <c r="P11" s="82">
        <f t="shared" si="1"/>
        <v>0</v>
      </c>
      <c r="Q11" s="83">
        <f t="shared" si="2"/>
        <v>0</v>
      </c>
    </row>
    <row r="12" spans="1:17" ht="10.35" customHeight="1" x14ac:dyDescent="0.35">
      <c r="A12" s="128" t="s">
        <v>688</v>
      </c>
      <c r="B12" s="432" t="s">
        <v>689</v>
      </c>
      <c r="C12" s="526" t="s">
        <v>690</v>
      </c>
      <c r="D12" s="526" t="s">
        <v>345</v>
      </c>
      <c r="E12" s="478">
        <v>504.20800000000003</v>
      </c>
      <c r="F12" s="478">
        <v>0</v>
      </c>
      <c r="G12" s="480">
        <v>0</v>
      </c>
      <c r="H12" s="478">
        <v>504.20800000000003</v>
      </c>
      <c r="I12" s="478">
        <v>0</v>
      </c>
      <c r="J12" s="478">
        <v>2365.5650000000001</v>
      </c>
      <c r="K12" s="478">
        <v>7.7160000000000002</v>
      </c>
      <c r="L12" s="480">
        <v>0</v>
      </c>
      <c r="M12" s="524">
        <v>2877.489</v>
      </c>
      <c r="N12" s="477">
        <v>504.20800000000003</v>
      </c>
      <c r="O12" s="465"/>
      <c r="P12" s="82">
        <f t="shared" si="1"/>
        <v>0</v>
      </c>
      <c r="Q12" s="83">
        <f t="shared" si="2"/>
        <v>0</v>
      </c>
    </row>
    <row r="13" spans="1:17" ht="10.35" customHeight="1" x14ac:dyDescent="0.35">
      <c r="A13" s="128" t="s">
        <v>691</v>
      </c>
      <c r="B13" s="432" t="s">
        <v>692</v>
      </c>
      <c r="C13" s="526" t="s">
        <v>693</v>
      </c>
      <c r="D13" s="526" t="s">
        <v>345</v>
      </c>
      <c r="E13" s="478">
        <v>-24.141999999999999</v>
      </c>
      <c r="F13" s="478">
        <v>0</v>
      </c>
      <c r="G13" s="478">
        <v>0</v>
      </c>
      <c r="H13" s="478">
        <v>-24.141999999999999</v>
      </c>
      <c r="I13" s="478">
        <v>1.4E-2</v>
      </c>
      <c r="J13" s="478">
        <v>255.34800000000001</v>
      </c>
      <c r="K13" s="478">
        <v>130.73599999999999</v>
      </c>
      <c r="L13" s="478">
        <v>0</v>
      </c>
      <c r="M13" s="524">
        <v>361.95600000000002</v>
      </c>
      <c r="N13" s="477">
        <v>-24.128</v>
      </c>
      <c r="O13" s="465"/>
      <c r="P13" s="82">
        <f t="shared" si="1"/>
        <v>0</v>
      </c>
      <c r="Q13" s="83">
        <f t="shared" si="2"/>
        <v>0</v>
      </c>
    </row>
    <row r="14" spans="1:17" ht="15" customHeight="1" x14ac:dyDescent="0.35">
      <c r="A14" s="128" t="s">
        <v>694</v>
      </c>
      <c r="B14" s="429" t="s">
        <v>695</v>
      </c>
      <c r="C14" s="525" t="s">
        <v>696</v>
      </c>
      <c r="D14" s="525" t="s">
        <v>345</v>
      </c>
      <c r="E14" s="478">
        <v>0</v>
      </c>
      <c r="F14" s="478">
        <v>0</v>
      </c>
      <c r="G14" s="478">
        <v>0</v>
      </c>
      <c r="H14" s="478">
        <v>0</v>
      </c>
      <c r="I14" s="478">
        <v>0</v>
      </c>
      <c r="J14" s="478">
        <v>0</v>
      </c>
      <c r="K14" s="478">
        <v>0</v>
      </c>
      <c r="L14" s="478">
        <v>0</v>
      </c>
      <c r="M14" s="524">
        <v>0</v>
      </c>
      <c r="N14" s="477">
        <v>0</v>
      </c>
      <c r="O14" s="465"/>
      <c r="P14" s="82">
        <f t="shared" si="1"/>
        <v>0</v>
      </c>
      <c r="Q14" s="83">
        <f t="shared" si="2"/>
        <v>0</v>
      </c>
    </row>
    <row r="15" spans="1:17" ht="15" customHeight="1" x14ac:dyDescent="0.35">
      <c r="A15" s="128" t="s">
        <v>697</v>
      </c>
      <c r="B15" s="429" t="s">
        <v>698</v>
      </c>
      <c r="C15" s="525" t="s">
        <v>699</v>
      </c>
      <c r="D15" s="525" t="s">
        <v>345</v>
      </c>
      <c r="E15" s="478">
        <v>1.2959999999999998</v>
      </c>
      <c r="F15" s="478">
        <v>0</v>
      </c>
      <c r="G15" s="478">
        <v>0</v>
      </c>
      <c r="H15" s="478">
        <v>1.2959999999999998</v>
      </c>
      <c r="I15" s="478">
        <v>0</v>
      </c>
      <c r="J15" s="478">
        <v>799.24200000000008</v>
      </c>
      <c r="K15" s="478">
        <v>197.203</v>
      </c>
      <c r="L15" s="478">
        <v>0</v>
      </c>
      <c r="M15" s="524">
        <v>997.7410000000001</v>
      </c>
      <c r="N15" s="477">
        <v>1.2959999999999998</v>
      </c>
      <c r="O15" s="465"/>
      <c r="P15" s="82">
        <f t="shared" si="1"/>
        <v>0</v>
      </c>
      <c r="Q15" s="83">
        <f t="shared" si="2"/>
        <v>0</v>
      </c>
    </row>
    <row r="16" spans="1:17" ht="10.35" customHeight="1" x14ac:dyDescent="0.35">
      <c r="A16" s="128" t="s">
        <v>700</v>
      </c>
      <c r="B16" s="432" t="s">
        <v>701</v>
      </c>
      <c r="C16" s="526" t="s">
        <v>702</v>
      </c>
      <c r="D16" s="526" t="s">
        <v>345</v>
      </c>
      <c r="E16" s="478">
        <v>0</v>
      </c>
      <c r="F16" s="478">
        <v>0</v>
      </c>
      <c r="G16" s="478">
        <v>0</v>
      </c>
      <c r="H16" s="478">
        <v>0</v>
      </c>
      <c r="I16" s="478">
        <v>0</v>
      </c>
      <c r="J16" s="478">
        <v>798.40700000000004</v>
      </c>
      <c r="K16" s="478">
        <v>197.184</v>
      </c>
      <c r="L16" s="478">
        <v>0</v>
      </c>
      <c r="M16" s="524">
        <v>995.59100000000001</v>
      </c>
      <c r="N16" s="477">
        <v>0</v>
      </c>
      <c r="O16" s="465"/>
      <c r="P16" s="82">
        <f t="shared" si="1"/>
        <v>0</v>
      </c>
      <c r="Q16" s="83">
        <f t="shared" si="2"/>
        <v>0</v>
      </c>
    </row>
    <row r="17" spans="1:17" ht="10.35" customHeight="1" x14ac:dyDescent="0.35">
      <c r="A17" s="128" t="s">
        <v>703</v>
      </c>
      <c r="B17" s="432" t="s">
        <v>704</v>
      </c>
      <c r="C17" s="526" t="s">
        <v>705</v>
      </c>
      <c r="D17" s="526" t="s">
        <v>345</v>
      </c>
      <c r="E17" s="478">
        <v>0</v>
      </c>
      <c r="F17" s="478">
        <v>0</v>
      </c>
      <c r="G17" s="478">
        <v>0</v>
      </c>
      <c r="H17" s="478">
        <v>0</v>
      </c>
      <c r="I17" s="478">
        <v>0</v>
      </c>
      <c r="J17" s="478">
        <v>0</v>
      </c>
      <c r="K17" s="478">
        <v>0</v>
      </c>
      <c r="L17" s="478">
        <v>0</v>
      </c>
      <c r="M17" s="524">
        <v>0</v>
      </c>
      <c r="N17" s="477">
        <v>0</v>
      </c>
      <c r="O17" s="465"/>
      <c r="P17" s="82">
        <f t="shared" si="1"/>
        <v>0</v>
      </c>
      <c r="Q17" s="83">
        <f t="shared" si="2"/>
        <v>0</v>
      </c>
    </row>
    <row r="18" spans="1:17" ht="10.35" customHeight="1" x14ac:dyDescent="0.35">
      <c r="A18" s="128" t="s">
        <v>706</v>
      </c>
      <c r="B18" s="432" t="s">
        <v>707</v>
      </c>
      <c r="C18" s="526" t="s">
        <v>708</v>
      </c>
      <c r="D18" s="526" t="s">
        <v>345</v>
      </c>
      <c r="E18" s="478">
        <v>1.2829999999999999</v>
      </c>
      <c r="F18" s="478">
        <v>0</v>
      </c>
      <c r="G18" s="478">
        <v>0</v>
      </c>
      <c r="H18" s="478">
        <v>1.2829999999999999</v>
      </c>
      <c r="I18" s="478">
        <v>0</v>
      </c>
      <c r="J18" s="478">
        <v>-1E-3</v>
      </c>
      <c r="K18" s="478">
        <v>0</v>
      </c>
      <c r="L18" s="478">
        <v>0</v>
      </c>
      <c r="M18" s="524">
        <v>1.282</v>
      </c>
      <c r="N18" s="477">
        <v>1.2829999999999999</v>
      </c>
      <c r="O18" s="465"/>
      <c r="P18" s="82">
        <f t="shared" si="1"/>
        <v>0</v>
      </c>
      <c r="Q18" s="83">
        <f t="shared" si="2"/>
        <v>0</v>
      </c>
    </row>
    <row r="19" spans="1:17" ht="10.35" customHeight="1" x14ac:dyDescent="0.35">
      <c r="A19" s="128" t="s">
        <v>709</v>
      </c>
      <c r="B19" s="432" t="s">
        <v>710</v>
      </c>
      <c r="C19" s="526" t="s">
        <v>711</v>
      </c>
      <c r="D19" s="526" t="s">
        <v>345</v>
      </c>
      <c r="E19" s="478">
        <v>1.2999999999999999E-2</v>
      </c>
      <c r="F19" s="478">
        <v>0</v>
      </c>
      <c r="G19" s="478">
        <v>0</v>
      </c>
      <c r="H19" s="478">
        <v>1.2999999999999999E-2</v>
      </c>
      <c r="I19" s="478">
        <v>0</v>
      </c>
      <c r="J19" s="478">
        <v>0</v>
      </c>
      <c r="K19" s="478">
        <v>0</v>
      </c>
      <c r="L19" s="478">
        <v>0</v>
      </c>
      <c r="M19" s="524">
        <v>1.2999999999999999E-2</v>
      </c>
      <c r="N19" s="477">
        <v>1.2999999999999999E-2</v>
      </c>
      <c r="O19" s="465"/>
      <c r="P19" s="82">
        <f t="shared" si="1"/>
        <v>0</v>
      </c>
      <c r="Q19" s="83">
        <f t="shared" si="2"/>
        <v>0</v>
      </c>
    </row>
    <row r="20" spans="1:17" ht="10.35" customHeight="1" x14ac:dyDescent="0.35">
      <c r="A20" s="128" t="s">
        <v>712</v>
      </c>
      <c r="B20" s="432" t="s">
        <v>713</v>
      </c>
      <c r="C20" s="526" t="s">
        <v>714</v>
      </c>
      <c r="D20" s="526" t="s">
        <v>345</v>
      </c>
      <c r="E20" s="478">
        <v>0</v>
      </c>
      <c r="F20" s="478">
        <v>0</v>
      </c>
      <c r="G20" s="478">
        <v>0</v>
      </c>
      <c r="H20" s="478">
        <v>0</v>
      </c>
      <c r="I20" s="478">
        <v>0</v>
      </c>
      <c r="J20" s="478">
        <v>0.83599999999999997</v>
      </c>
      <c r="K20" s="478">
        <v>1.9E-2</v>
      </c>
      <c r="L20" s="478">
        <v>0</v>
      </c>
      <c r="M20" s="524">
        <v>0.85499999999999998</v>
      </c>
      <c r="N20" s="477">
        <v>0</v>
      </c>
      <c r="O20" s="465"/>
      <c r="P20" s="82">
        <f t="shared" si="1"/>
        <v>0</v>
      </c>
      <c r="Q20" s="83">
        <f t="shared" si="2"/>
        <v>0</v>
      </c>
    </row>
    <row r="21" spans="1:17" ht="15" customHeight="1" x14ac:dyDescent="0.35">
      <c r="A21" s="128" t="s">
        <v>715</v>
      </c>
      <c r="B21" s="429" t="s">
        <v>716</v>
      </c>
      <c r="C21" s="525" t="s">
        <v>717</v>
      </c>
      <c r="D21" s="525" t="s">
        <v>345</v>
      </c>
      <c r="E21" s="478">
        <v>5577.5510000000004</v>
      </c>
      <c r="F21" s="478">
        <v>0</v>
      </c>
      <c r="G21" s="478">
        <v>0</v>
      </c>
      <c r="H21" s="478">
        <v>5577.55</v>
      </c>
      <c r="I21" s="478">
        <v>0</v>
      </c>
      <c r="J21" s="478">
        <v>780.971</v>
      </c>
      <c r="K21" s="478">
        <v>43.328000000000003</v>
      </c>
      <c r="L21" s="478">
        <v>0</v>
      </c>
      <c r="M21" s="524">
        <v>6401.8490000000002</v>
      </c>
      <c r="N21" s="477">
        <v>5577.55</v>
      </c>
      <c r="O21" s="465"/>
      <c r="P21" s="82">
        <f t="shared" si="1"/>
        <v>-1.0000000002037268E-3</v>
      </c>
      <c r="Q21" s="83">
        <f t="shared" si="2"/>
        <v>-9.0949470177292824E-13</v>
      </c>
    </row>
    <row r="22" spans="1:17" ht="10.35" customHeight="1" x14ac:dyDescent="0.35">
      <c r="A22" s="128" t="s">
        <v>718</v>
      </c>
      <c r="B22" s="432" t="s">
        <v>719</v>
      </c>
      <c r="C22" s="526" t="s">
        <v>720</v>
      </c>
      <c r="D22" s="526" t="s">
        <v>345</v>
      </c>
      <c r="E22" s="478">
        <v>4792.277</v>
      </c>
      <c r="F22" s="478">
        <v>0</v>
      </c>
      <c r="G22" s="478">
        <v>0</v>
      </c>
      <c r="H22" s="478">
        <v>4792.277</v>
      </c>
      <c r="I22" s="478">
        <v>0</v>
      </c>
      <c r="J22" s="478">
        <v>0.104</v>
      </c>
      <c r="K22" s="478">
        <v>0.35699999999999998</v>
      </c>
      <c r="L22" s="478">
        <v>0</v>
      </c>
      <c r="M22" s="524">
        <v>4792.7380000000003</v>
      </c>
      <c r="N22" s="477">
        <v>4792.277</v>
      </c>
      <c r="O22" s="465"/>
      <c r="P22" s="82">
        <f t="shared" si="1"/>
        <v>0</v>
      </c>
      <c r="Q22" s="83">
        <f t="shared" si="2"/>
        <v>0</v>
      </c>
    </row>
    <row r="23" spans="1:17" ht="10.35" customHeight="1" x14ac:dyDescent="0.35">
      <c r="A23" s="128" t="s">
        <v>721</v>
      </c>
      <c r="B23" s="432" t="s">
        <v>722</v>
      </c>
      <c r="C23" s="527" t="s">
        <v>723</v>
      </c>
      <c r="D23" s="527" t="s">
        <v>345</v>
      </c>
      <c r="E23" s="478">
        <v>4792.3029999999999</v>
      </c>
      <c r="F23" s="478">
        <v>0</v>
      </c>
      <c r="G23" s="478">
        <v>0</v>
      </c>
      <c r="H23" s="478">
        <v>4792.3029999999999</v>
      </c>
      <c r="I23" s="478">
        <v>0</v>
      </c>
      <c r="J23" s="478">
        <v>0</v>
      </c>
      <c r="K23" s="478">
        <v>0.35399999999999998</v>
      </c>
      <c r="L23" s="478">
        <v>0</v>
      </c>
      <c r="M23" s="524">
        <v>4792.6570000000002</v>
      </c>
      <c r="N23" s="477">
        <v>4792.3029999999999</v>
      </c>
      <c r="O23" s="465"/>
      <c r="P23" s="82">
        <f t="shared" si="1"/>
        <v>0</v>
      </c>
      <c r="Q23" s="83">
        <f t="shared" si="2"/>
        <v>0</v>
      </c>
    </row>
    <row r="24" spans="1:17" ht="10.35" customHeight="1" x14ac:dyDescent="0.35">
      <c r="A24" s="128" t="s">
        <v>724</v>
      </c>
      <c r="B24" s="432" t="s">
        <v>725</v>
      </c>
      <c r="C24" s="527" t="s">
        <v>726</v>
      </c>
      <c r="D24" s="527" t="s">
        <v>345</v>
      </c>
      <c r="E24" s="478">
        <v>-2.5999999999999999E-2</v>
      </c>
      <c r="F24" s="478">
        <v>0</v>
      </c>
      <c r="G24" s="478">
        <v>0</v>
      </c>
      <c r="H24" s="478">
        <v>-2.5999999999999999E-2</v>
      </c>
      <c r="I24" s="478">
        <v>0</v>
      </c>
      <c r="J24" s="478">
        <v>0.104</v>
      </c>
      <c r="K24" s="478">
        <v>3.0000000000000001E-3</v>
      </c>
      <c r="L24" s="478">
        <v>0</v>
      </c>
      <c r="M24" s="524">
        <v>8.1000000000000003E-2</v>
      </c>
      <c r="N24" s="477">
        <v>-2.5999999999999999E-2</v>
      </c>
      <c r="O24" s="465"/>
      <c r="P24" s="82">
        <f t="shared" si="1"/>
        <v>0</v>
      </c>
      <c r="Q24" s="83">
        <f t="shared" si="2"/>
        <v>0</v>
      </c>
    </row>
    <row r="25" spans="1:17" ht="10.35" customHeight="1" x14ac:dyDescent="0.35">
      <c r="A25" s="128" t="s">
        <v>727</v>
      </c>
      <c r="B25" s="432" t="s">
        <v>728</v>
      </c>
      <c r="C25" s="527" t="s">
        <v>729</v>
      </c>
      <c r="D25" s="527" t="s">
        <v>345</v>
      </c>
      <c r="E25" s="478">
        <v>0</v>
      </c>
      <c r="F25" s="478">
        <v>0</v>
      </c>
      <c r="G25" s="478">
        <v>0</v>
      </c>
      <c r="H25" s="478">
        <v>0</v>
      </c>
      <c r="I25" s="478">
        <v>0</v>
      </c>
      <c r="J25" s="478">
        <v>0</v>
      </c>
      <c r="K25" s="478">
        <v>0</v>
      </c>
      <c r="L25" s="478">
        <v>0</v>
      </c>
      <c r="M25" s="524">
        <v>0</v>
      </c>
      <c r="N25" s="477">
        <v>0</v>
      </c>
      <c r="O25" s="465"/>
      <c r="P25" s="82">
        <f t="shared" si="1"/>
        <v>0</v>
      </c>
      <c r="Q25" s="83">
        <f t="shared" si="2"/>
        <v>0</v>
      </c>
    </row>
    <row r="26" spans="1:17" ht="10.35" customHeight="1" x14ac:dyDescent="0.35">
      <c r="A26" s="128" t="s">
        <v>730</v>
      </c>
      <c r="B26" s="432" t="s">
        <v>731</v>
      </c>
      <c r="C26" s="527" t="s">
        <v>732</v>
      </c>
      <c r="D26" s="527" t="s">
        <v>345</v>
      </c>
      <c r="E26" s="478">
        <v>0</v>
      </c>
      <c r="F26" s="478">
        <v>0</v>
      </c>
      <c r="G26" s="478">
        <v>0</v>
      </c>
      <c r="H26" s="478">
        <v>0</v>
      </c>
      <c r="I26" s="478">
        <v>0</v>
      </c>
      <c r="J26" s="478">
        <v>0</v>
      </c>
      <c r="K26" s="478">
        <v>0</v>
      </c>
      <c r="L26" s="478">
        <v>0</v>
      </c>
      <c r="M26" s="524">
        <v>0</v>
      </c>
      <c r="N26" s="477">
        <v>0</v>
      </c>
      <c r="O26" s="465"/>
      <c r="P26" s="82">
        <f t="shared" si="1"/>
        <v>0</v>
      </c>
      <c r="Q26" s="83">
        <f t="shared" si="2"/>
        <v>0</v>
      </c>
    </row>
    <row r="27" spans="1:17" ht="10.35" customHeight="1" x14ac:dyDescent="0.35">
      <c r="A27" s="128" t="s">
        <v>733</v>
      </c>
      <c r="B27" s="432" t="s">
        <v>734</v>
      </c>
      <c r="C27" s="526" t="s">
        <v>735</v>
      </c>
      <c r="D27" s="526" t="s">
        <v>345</v>
      </c>
      <c r="E27" s="478">
        <v>752.19100000000003</v>
      </c>
      <c r="F27" s="478">
        <v>0</v>
      </c>
      <c r="G27" s="478">
        <v>0</v>
      </c>
      <c r="H27" s="478">
        <v>752.19100000000003</v>
      </c>
      <c r="I27" s="478">
        <v>0</v>
      </c>
      <c r="J27" s="478">
        <v>621.90899999999999</v>
      </c>
      <c r="K27" s="478">
        <v>39.585000000000001</v>
      </c>
      <c r="L27" s="478">
        <v>0</v>
      </c>
      <c r="M27" s="524">
        <v>1413.6849999999999</v>
      </c>
      <c r="N27" s="477">
        <v>752.19100000000003</v>
      </c>
      <c r="O27" s="465"/>
      <c r="P27" s="82">
        <f t="shared" si="1"/>
        <v>0</v>
      </c>
      <c r="Q27" s="83">
        <f t="shared" si="2"/>
        <v>0</v>
      </c>
    </row>
    <row r="28" spans="1:17" ht="10.35" customHeight="1" x14ac:dyDescent="0.35">
      <c r="A28" s="128" t="s">
        <v>736</v>
      </c>
      <c r="B28" s="432" t="s">
        <v>737</v>
      </c>
      <c r="C28" s="526" t="s">
        <v>738</v>
      </c>
      <c r="D28" s="526" t="s">
        <v>345</v>
      </c>
      <c r="E28" s="478">
        <v>0</v>
      </c>
      <c r="F28" s="478">
        <v>0</v>
      </c>
      <c r="G28" s="478">
        <v>0</v>
      </c>
      <c r="H28" s="478">
        <v>0</v>
      </c>
      <c r="I28" s="478">
        <v>0</v>
      </c>
      <c r="J28" s="478">
        <v>0</v>
      </c>
      <c r="K28" s="478">
        <v>0</v>
      </c>
      <c r="L28" s="478">
        <v>0</v>
      </c>
      <c r="M28" s="524">
        <v>0</v>
      </c>
      <c r="N28" s="477">
        <v>0</v>
      </c>
      <c r="O28" s="465"/>
      <c r="P28" s="82">
        <f t="shared" si="1"/>
        <v>0</v>
      </c>
      <c r="Q28" s="83">
        <f t="shared" si="2"/>
        <v>0</v>
      </c>
    </row>
    <row r="29" spans="1:17" ht="10.35" customHeight="1" x14ac:dyDescent="0.35">
      <c r="A29" s="128" t="s">
        <v>739</v>
      </c>
      <c r="B29" s="432" t="s">
        <v>740</v>
      </c>
      <c r="C29" s="526" t="s">
        <v>741</v>
      </c>
      <c r="D29" s="526" t="s">
        <v>345</v>
      </c>
      <c r="E29" s="478">
        <v>0</v>
      </c>
      <c r="F29" s="478">
        <v>0</v>
      </c>
      <c r="G29" s="478">
        <v>0</v>
      </c>
      <c r="H29" s="478">
        <v>0</v>
      </c>
      <c r="I29" s="478">
        <v>0</v>
      </c>
      <c r="J29" s="478">
        <v>2.5999999999999999E-2</v>
      </c>
      <c r="K29" s="478">
        <v>-0.27800000000000002</v>
      </c>
      <c r="L29" s="478">
        <v>0</v>
      </c>
      <c r="M29" s="524">
        <v>-0.252</v>
      </c>
      <c r="N29" s="477">
        <v>0</v>
      </c>
      <c r="O29" s="465"/>
      <c r="P29" s="82">
        <f t="shared" si="1"/>
        <v>0</v>
      </c>
      <c r="Q29" s="83">
        <f t="shared" si="2"/>
        <v>0</v>
      </c>
    </row>
    <row r="30" spans="1:17" ht="10.35" customHeight="1" x14ac:dyDescent="0.35">
      <c r="A30" s="128" t="s">
        <v>742</v>
      </c>
      <c r="B30" s="432" t="s">
        <v>743</v>
      </c>
      <c r="C30" s="526" t="s">
        <v>744</v>
      </c>
      <c r="D30" s="526" t="s">
        <v>345</v>
      </c>
      <c r="E30" s="478">
        <v>33.082000000000001</v>
      </c>
      <c r="F30" s="478">
        <v>0</v>
      </c>
      <c r="G30" s="478">
        <v>0</v>
      </c>
      <c r="H30" s="478">
        <v>33.081000000000003</v>
      </c>
      <c r="I30" s="478">
        <v>0</v>
      </c>
      <c r="J30" s="478">
        <v>158.93099999999998</v>
      </c>
      <c r="K30" s="478">
        <v>3.6639999999999997</v>
      </c>
      <c r="L30" s="478">
        <v>0</v>
      </c>
      <c r="M30" s="524">
        <v>195.67600000000002</v>
      </c>
      <c r="N30" s="477">
        <v>33.081000000000003</v>
      </c>
      <c r="O30" s="465"/>
      <c r="P30" s="82">
        <f t="shared" si="1"/>
        <v>-9.9999999999766942E-4</v>
      </c>
      <c r="Q30" s="83">
        <f t="shared" si="2"/>
        <v>2.8421709430404007E-14</v>
      </c>
    </row>
    <row r="31" spans="1:17" ht="10.35" customHeight="1" x14ac:dyDescent="0.35">
      <c r="A31" s="128" t="s">
        <v>745</v>
      </c>
      <c r="B31" s="432" t="s">
        <v>746</v>
      </c>
      <c r="C31" s="527" t="s">
        <v>747</v>
      </c>
      <c r="D31" s="527" t="s">
        <v>345</v>
      </c>
      <c r="E31" s="478">
        <v>25.169</v>
      </c>
      <c r="F31" s="478">
        <v>0</v>
      </c>
      <c r="G31" s="478">
        <v>0</v>
      </c>
      <c r="H31" s="478">
        <v>25.169</v>
      </c>
      <c r="I31" s="478">
        <v>0</v>
      </c>
      <c r="J31" s="478">
        <v>153.68799999999999</v>
      </c>
      <c r="K31" s="478">
        <v>3.5859999999999999</v>
      </c>
      <c r="L31" s="478">
        <v>0</v>
      </c>
      <c r="M31" s="524">
        <v>182.44300000000001</v>
      </c>
      <c r="N31" s="477">
        <v>25.169</v>
      </c>
      <c r="O31" s="465"/>
      <c r="P31" s="82">
        <f t="shared" si="1"/>
        <v>0</v>
      </c>
      <c r="Q31" s="83">
        <f t="shared" si="2"/>
        <v>0</v>
      </c>
    </row>
    <row r="32" spans="1:17" ht="10.35" customHeight="1" x14ac:dyDescent="0.35">
      <c r="A32" s="128" t="s">
        <v>748</v>
      </c>
      <c r="B32" s="432" t="s">
        <v>749</v>
      </c>
      <c r="C32" s="527" t="s">
        <v>750</v>
      </c>
      <c r="D32" s="527" t="s">
        <v>345</v>
      </c>
      <c r="E32" s="478">
        <v>7.9119999999999999</v>
      </c>
      <c r="F32" s="478">
        <v>0</v>
      </c>
      <c r="G32" s="478">
        <v>0</v>
      </c>
      <c r="H32" s="478">
        <v>7.9119999999999999</v>
      </c>
      <c r="I32" s="478">
        <v>0</v>
      </c>
      <c r="J32" s="478">
        <v>5.2430000000000003</v>
      </c>
      <c r="K32" s="478">
        <v>7.8E-2</v>
      </c>
      <c r="L32" s="478">
        <v>0</v>
      </c>
      <c r="M32" s="524">
        <v>13.233000000000001</v>
      </c>
      <c r="N32" s="477">
        <v>7.9119999999999999</v>
      </c>
      <c r="O32" s="465"/>
      <c r="P32" s="82">
        <f t="shared" si="1"/>
        <v>0</v>
      </c>
      <c r="Q32" s="83">
        <f t="shared" si="2"/>
        <v>0</v>
      </c>
    </row>
    <row r="33" spans="1:17" ht="10.35" customHeight="1" x14ac:dyDescent="0.35">
      <c r="A33" s="128" t="s">
        <v>751</v>
      </c>
      <c r="B33" s="432" t="s">
        <v>752</v>
      </c>
      <c r="C33" s="526" t="s">
        <v>753</v>
      </c>
      <c r="D33" s="526" t="s">
        <v>345</v>
      </c>
      <c r="E33" s="478">
        <v>1E-3</v>
      </c>
      <c r="F33" s="478">
        <v>0</v>
      </c>
      <c r="G33" s="478">
        <v>0</v>
      </c>
      <c r="H33" s="478">
        <v>1E-3</v>
      </c>
      <c r="I33" s="478">
        <v>0</v>
      </c>
      <c r="J33" s="478">
        <v>1E-3</v>
      </c>
      <c r="K33" s="478">
        <v>0</v>
      </c>
      <c r="L33" s="478">
        <v>0</v>
      </c>
      <c r="M33" s="524">
        <v>2E-3</v>
      </c>
      <c r="N33" s="477">
        <v>1E-3</v>
      </c>
      <c r="O33" s="465"/>
      <c r="P33" s="82">
        <f t="shared" si="1"/>
        <v>0</v>
      </c>
      <c r="Q33" s="83">
        <f t="shared" si="2"/>
        <v>0</v>
      </c>
    </row>
    <row r="34" spans="1:17" ht="15" customHeight="1" x14ac:dyDescent="0.35">
      <c r="A34" s="128" t="s">
        <v>754</v>
      </c>
      <c r="B34" s="429" t="s">
        <v>755</v>
      </c>
      <c r="C34" s="525" t="s">
        <v>756</v>
      </c>
      <c r="D34" s="525" t="s">
        <v>345</v>
      </c>
      <c r="E34" s="478">
        <v>2634.634</v>
      </c>
      <c r="F34" s="478">
        <v>0</v>
      </c>
      <c r="G34" s="478">
        <v>0</v>
      </c>
      <c r="H34" s="478">
        <v>2634.634</v>
      </c>
      <c r="I34" s="478">
        <v>0</v>
      </c>
      <c r="J34" s="478">
        <v>0</v>
      </c>
      <c r="K34" s="478">
        <v>0</v>
      </c>
      <c r="L34" s="478">
        <v>0</v>
      </c>
      <c r="M34" s="524">
        <v>2634.634</v>
      </c>
      <c r="N34" s="477">
        <v>2634.634</v>
      </c>
      <c r="O34" s="465"/>
      <c r="P34" s="82">
        <f t="shared" si="1"/>
        <v>0</v>
      </c>
      <c r="Q34" s="83">
        <f t="shared" si="2"/>
        <v>0</v>
      </c>
    </row>
    <row r="35" spans="1:17" ht="10.35" customHeight="1" x14ac:dyDescent="0.35">
      <c r="A35" s="128" t="s">
        <v>757</v>
      </c>
      <c r="B35" s="432" t="s">
        <v>758</v>
      </c>
      <c r="C35" s="526" t="s">
        <v>759</v>
      </c>
      <c r="D35" s="526" t="s">
        <v>345</v>
      </c>
      <c r="E35" s="478">
        <v>571.80499999999995</v>
      </c>
      <c r="F35" s="478">
        <v>0</v>
      </c>
      <c r="G35" s="478">
        <v>0</v>
      </c>
      <c r="H35" s="478">
        <v>571.80499999999995</v>
      </c>
      <c r="I35" s="478">
        <v>0</v>
      </c>
      <c r="J35" s="478">
        <v>0</v>
      </c>
      <c r="K35" s="478">
        <v>0</v>
      </c>
      <c r="L35" s="478">
        <v>0</v>
      </c>
      <c r="M35" s="524">
        <v>571.80499999999995</v>
      </c>
      <c r="N35" s="477">
        <v>571.80499999999995</v>
      </c>
      <c r="O35" s="465"/>
      <c r="P35" s="82">
        <f t="shared" si="1"/>
        <v>0</v>
      </c>
      <c r="Q35" s="83">
        <f t="shared" si="2"/>
        <v>0</v>
      </c>
    </row>
    <row r="36" spans="1:17" ht="10.35" customHeight="1" x14ac:dyDescent="0.35">
      <c r="A36" s="128" t="s">
        <v>760</v>
      </c>
      <c r="B36" s="432" t="s">
        <v>761</v>
      </c>
      <c r="C36" s="526" t="s">
        <v>762</v>
      </c>
      <c r="D36" s="526" t="s">
        <v>345</v>
      </c>
      <c r="E36" s="478">
        <v>2045.866</v>
      </c>
      <c r="F36" s="478">
        <v>0</v>
      </c>
      <c r="G36" s="478">
        <v>0</v>
      </c>
      <c r="H36" s="478">
        <v>2045.866</v>
      </c>
      <c r="I36" s="478">
        <v>0</v>
      </c>
      <c r="J36" s="478">
        <v>0</v>
      </c>
      <c r="K36" s="478">
        <v>0</v>
      </c>
      <c r="L36" s="478">
        <v>0</v>
      </c>
      <c r="M36" s="524">
        <v>2045.866</v>
      </c>
      <c r="N36" s="477">
        <v>2045.866</v>
      </c>
      <c r="O36" s="465"/>
      <c r="P36" s="82">
        <f t="shared" si="1"/>
        <v>0</v>
      </c>
      <c r="Q36" s="83">
        <f t="shared" si="2"/>
        <v>0</v>
      </c>
    </row>
    <row r="37" spans="1:17" ht="10.35" customHeight="1" x14ac:dyDescent="0.35">
      <c r="A37" s="128" t="s">
        <v>763</v>
      </c>
      <c r="B37" s="432" t="s">
        <v>764</v>
      </c>
      <c r="C37" s="526" t="s">
        <v>765</v>
      </c>
      <c r="D37" s="526" t="s">
        <v>345</v>
      </c>
      <c r="E37" s="478">
        <v>0</v>
      </c>
      <c r="F37" s="478">
        <v>0</v>
      </c>
      <c r="G37" s="478">
        <v>0</v>
      </c>
      <c r="H37" s="478">
        <v>0</v>
      </c>
      <c r="I37" s="478">
        <v>0</v>
      </c>
      <c r="J37" s="478">
        <v>0</v>
      </c>
      <c r="K37" s="478">
        <v>0</v>
      </c>
      <c r="L37" s="478">
        <v>0</v>
      </c>
      <c r="M37" s="524">
        <v>0</v>
      </c>
      <c r="N37" s="477">
        <v>0</v>
      </c>
      <c r="O37" s="465"/>
      <c r="P37" s="82">
        <f t="shared" si="1"/>
        <v>0</v>
      </c>
      <c r="Q37" s="83">
        <f t="shared" si="2"/>
        <v>0</v>
      </c>
    </row>
    <row r="38" spans="1:17" ht="10.35" customHeight="1" x14ac:dyDescent="0.35">
      <c r="A38" s="128" t="s">
        <v>766</v>
      </c>
      <c r="B38" s="432" t="s">
        <v>767</v>
      </c>
      <c r="C38" s="526" t="s">
        <v>768</v>
      </c>
      <c r="D38" s="526" t="s">
        <v>345</v>
      </c>
      <c r="E38" s="478">
        <v>0</v>
      </c>
      <c r="F38" s="478">
        <v>0</v>
      </c>
      <c r="G38" s="478">
        <v>0</v>
      </c>
      <c r="H38" s="478">
        <v>0</v>
      </c>
      <c r="I38" s="478">
        <v>0</v>
      </c>
      <c r="J38" s="478">
        <v>0</v>
      </c>
      <c r="K38" s="478">
        <v>0</v>
      </c>
      <c r="L38" s="478">
        <v>0</v>
      </c>
      <c r="M38" s="524">
        <v>0</v>
      </c>
      <c r="N38" s="477">
        <v>0</v>
      </c>
      <c r="O38" s="465"/>
      <c r="P38" s="82">
        <f t="shared" si="1"/>
        <v>0</v>
      </c>
      <c r="Q38" s="83">
        <f t="shared" si="2"/>
        <v>0</v>
      </c>
    </row>
    <row r="39" spans="1:17" ht="10.35" customHeight="1" x14ac:dyDescent="0.35">
      <c r="A39" s="128" t="s">
        <v>769</v>
      </c>
      <c r="B39" s="432" t="s">
        <v>770</v>
      </c>
      <c r="C39" s="526" t="s">
        <v>771</v>
      </c>
      <c r="D39" s="526" t="s">
        <v>345</v>
      </c>
      <c r="E39" s="478">
        <v>2.1000000000000001E-2</v>
      </c>
      <c r="F39" s="478">
        <v>0</v>
      </c>
      <c r="G39" s="478">
        <v>0</v>
      </c>
      <c r="H39" s="478">
        <v>2.1000000000000001E-2</v>
      </c>
      <c r="I39" s="478">
        <v>0</v>
      </c>
      <c r="J39" s="478">
        <v>0</v>
      </c>
      <c r="K39" s="478">
        <v>0</v>
      </c>
      <c r="L39" s="478">
        <v>0</v>
      </c>
      <c r="M39" s="524">
        <v>2.1000000000000001E-2</v>
      </c>
      <c r="N39" s="477">
        <v>2.1000000000000001E-2</v>
      </c>
      <c r="O39" s="465"/>
      <c r="P39" s="82">
        <f t="shared" si="1"/>
        <v>0</v>
      </c>
      <c r="Q39" s="83">
        <f t="shared" si="2"/>
        <v>0</v>
      </c>
    </row>
    <row r="40" spans="1:17" ht="10.35" customHeight="1" x14ac:dyDescent="0.35">
      <c r="A40" s="128" t="s">
        <v>772</v>
      </c>
      <c r="B40" s="432" t="s">
        <v>773</v>
      </c>
      <c r="C40" s="526" t="s">
        <v>774</v>
      </c>
      <c r="D40" s="526" t="s">
        <v>345</v>
      </c>
      <c r="E40" s="478">
        <v>16.942</v>
      </c>
      <c r="F40" s="478">
        <v>0</v>
      </c>
      <c r="G40" s="478">
        <v>0</v>
      </c>
      <c r="H40" s="478">
        <v>16.942</v>
      </c>
      <c r="I40" s="478">
        <v>0</v>
      </c>
      <c r="J40" s="478">
        <v>0</v>
      </c>
      <c r="K40" s="478">
        <v>0</v>
      </c>
      <c r="L40" s="478">
        <v>0</v>
      </c>
      <c r="M40" s="524">
        <v>16.942</v>
      </c>
      <c r="N40" s="477">
        <v>16.942</v>
      </c>
      <c r="O40" s="465"/>
      <c r="P40" s="82">
        <f t="shared" ref="P40:P71" si="3">IF(OR(H40="NA",E40="NA",F40="NA",G40="NA"),"NA",SUM(H40)-SUM(E40:G40))</f>
        <v>0</v>
      </c>
      <c r="Q40" s="83">
        <f t="shared" ref="Q40:Q71" si="4">IF(OR(M40="NA",H40="NA",I40="NA",J40="NA",K40="NA",L40="NA"),"NA",SUM(M40)-SUM(H40:L40))</f>
        <v>0</v>
      </c>
    </row>
    <row r="41" spans="1:17" ht="15" customHeight="1" x14ac:dyDescent="0.35">
      <c r="A41" s="128" t="s">
        <v>775</v>
      </c>
      <c r="B41" s="521" t="s">
        <v>776</v>
      </c>
      <c r="C41" s="528" t="s">
        <v>777</v>
      </c>
      <c r="D41" s="528" t="s">
        <v>345</v>
      </c>
      <c r="E41" s="482">
        <v>0.114</v>
      </c>
      <c r="F41" s="482">
        <v>0</v>
      </c>
      <c r="G41" s="482">
        <v>0</v>
      </c>
      <c r="H41" s="482">
        <v>0.114</v>
      </c>
      <c r="I41" s="482">
        <v>0</v>
      </c>
      <c r="J41" s="482">
        <v>8.5000000000000006E-2</v>
      </c>
      <c r="K41" s="482">
        <v>3.0000000000000001E-3</v>
      </c>
      <c r="L41" s="482">
        <v>0</v>
      </c>
      <c r="M41" s="524">
        <v>0.20200000000000001</v>
      </c>
      <c r="N41" s="477">
        <v>0.114</v>
      </c>
      <c r="O41" s="465"/>
      <c r="P41" s="86">
        <f t="shared" si="3"/>
        <v>0</v>
      </c>
      <c r="Q41" s="87">
        <f t="shared" si="4"/>
        <v>0</v>
      </c>
    </row>
    <row r="42" spans="1:17" ht="15" customHeight="1" x14ac:dyDescent="0.35">
      <c r="A42" s="128" t="s">
        <v>778</v>
      </c>
      <c r="B42" s="429" t="s">
        <v>350</v>
      </c>
      <c r="C42" s="430" t="s">
        <v>779</v>
      </c>
      <c r="D42" s="430" t="s">
        <v>345</v>
      </c>
      <c r="E42" s="477">
        <v>2.4470000000000001</v>
      </c>
      <c r="F42" s="477">
        <v>0</v>
      </c>
      <c r="G42" s="480">
        <v>0</v>
      </c>
      <c r="H42" s="477">
        <v>2.4470000000000001</v>
      </c>
      <c r="I42" s="477">
        <v>6884.567</v>
      </c>
      <c r="J42" s="477">
        <v>0</v>
      </c>
      <c r="K42" s="477">
        <v>0</v>
      </c>
      <c r="L42" s="480">
        <v>0</v>
      </c>
      <c r="M42" s="524">
        <v>6887.0140000000001</v>
      </c>
      <c r="N42" s="477">
        <v>6887.0140000000001</v>
      </c>
      <c r="O42" s="465"/>
      <c r="P42" s="82">
        <f t="shared" si="3"/>
        <v>0</v>
      </c>
      <c r="Q42" s="83">
        <f t="shared" si="4"/>
        <v>0</v>
      </c>
    </row>
    <row r="43" spans="1:17" ht="15" customHeight="1" x14ac:dyDescent="0.35">
      <c r="A43" s="128" t="s">
        <v>780</v>
      </c>
      <c r="B43" s="429" t="s">
        <v>781</v>
      </c>
      <c r="C43" s="525" t="s">
        <v>782</v>
      </c>
      <c r="D43" s="525" t="s">
        <v>345</v>
      </c>
      <c r="E43" s="478">
        <v>2.4470000000000001</v>
      </c>
      <c r="F43" s="478">
        <v>0</v>
      </c>
      <c r="G43" s="480">
        <v>0</v>
      </c>
      <c r="H43" s="478">
        <v>2.4470000000000001</v>
      </c>
      <c r="I43" s="478">
        <v>6884.567</v>
      </c>
      <c r="J43" s="478">
        <v>0</v>
      </c>
      <c r="K43" s="478">
        <v>0</v>
      </c>
      <c r="L43" s="480">
        <v>0</v>
      </c>
      <c r="M43" s="524">
        <v>6887.0140000000001</v>
      </c>
      <c r="N43" s="477">
        <v>6887.0140000000001</v>
      </c>
      <c r="O43" s="465"/>
      <c r="P43" s="82">
        <f t="shared" si="3"/>
        <v>0</v>
      </c>
      <c r="Q43" s="83">
        <f t="shared" si="4"/>
        <v>0</v>
      </c>
    </row>
    <row r="44" spans="1:17" ht="10.35" customHeight="1" x14ac:dyDescent="0.35">
      <c r="A44" s="128" t="s">
        <v>783</v>
      </c>
      <c r="B44" s="432" t="s">
        <v>784</v>
      </c>
      <c r="C44" s="526" t="s">
        <v>785</v>
      </c>
      <c r="D44" s="526" t="s">
        <v>345</v>
      </c>
      <c r="E44" s="478">
        <v>0</v>
      </c>
      <c r="F44" s="478">
        <v>0</v>
      </c>
      <c r="G44" s="480">
        <v>0</v>
      </c>
      <c r="H44" s="478">
        <v>0</v>
      </c>
      <c r="I44" s="478">
        <v>0</v>
      </c>
      <c r="J44" s="478">
        <v>0</v>
      </c>
      <c r="K44" s="478">
        <v>0</v>
      </c>
      <c r="L44" s="480">
        <v>0</v>
      </c>
      <c r="M44" s="524">
        <v>0</v>
      </c>
      <c r="N44" s="477">
        <v>0</v>
      </c>
      <c r="O44" s="465"/>
      <c r="P44" s="82">
        <f t="shared" si="3"/>
        <v>0</v>
      </c>
      <c r="Q44" s="83">
        <f t="shared" si="4"/>
        <v>0</v>
      </c>
    </row>
    <row r="45" spans="1:17" ht="10.35" customHeight="1" x14ac:dyDescent="0.35">
      <c r="A45" s="128" t="s">
        <v>786</v>
      </c>
      <c r="B45" s="432" t="s">
        <v>787</v>
      </c>
      <c r="C45" s="526" t="s">
        <v>788</v>
      </c>
      <c r="D45" s="526" t="s">
        <v>345</v>
      </c>
      <c r="E45" s="478">
        <v>2.4470000000000001</v>
      </c>
      <c r="F45" s="478">
        <v>0</v>
      </c>
      <c r="G45" s="480">
        <v>0</v>
      </c>
      <c r="H45" s="478">
        <v>2.4470000000000001</v>
      </c>
      <c r="I45" s="478">
        <v>6086.3590000000004</v>
      </c>
      <c r="J45" s="478">
        <v>0</v>
      </c>
      <c r="K45" s="478">
        <v>0</v>
      </c>
      <c r="L45" s="480">
        <v>0</v>
      </c>
      <c r="M45" s="524">
        <v>6088.8060000000005</v>
      </c>
      <c r="N45" s="477">
        <v>6088.8060000000005</v>
      </c>
      <c r="O45" s="465"/>
      <c r="P45" s="82">
        <f t="shared" si="3"/>
        <v>0</v>
      </c>
      <c r="Q45" s="83">
        <f t="shared" si="4"/>
        <v>0</v>
      </c>
    </row>
    <row r="46" spans="1:17" ht="10.35" customHeight="1" x14ac:dyDescent="0.35">
      <c r="A46" s="128" t="s">
        <v>789</v>
      </c>
      <c r="B46" s="432" t="s">
        <v>790</v>
      </c>
      <c r="C46" s="526" t="s">
        <v>791</v>
      </c>
      <c r="D46" s="526" t="s">
        <v>345</v>
      </c>
      <c r="E46" s="478">
        <v>0</v>
      </c>
      <c r="F46" s="478">
        <v>0</v>
      </c>
      <c r="G46" s="480">
        <v>0</v>
      </c>
      <c r="H46" s="478">
        <v>0</v>
      </c>
      <c r="I46" s="478">
        <v>798.20799999999997</v>
      </c>
      <c r="J46" s="478">
        <v>0</v>
      </c>
      <c r="K46" s="478">
        <v>0</v>
      </c>
      <c r="L46" s="480">
        <v>0</v>
      </c>
      <c r="M46" s="524">
        <v>798.20799999999997</v>
      </c>
      <c r="N46" s="477">
        <v>798.20799999999997</v>
      </c>
      <c r="O46" s="465"/>
      <c r="P46" s="82">
        <f t="shared" si="3"/>
        <v>0</v>
      </c>
      <c r="Q46" s="83">
        <f t="shared" si="4"/>
        <v>0</v>
      </c>
    </row>
    <row r="47" spans="1:17" ht="10.35" customHeight="1" x14ac:dyDescent="0.35">
      <c r="A47" s="128" t="s">
        <v>792</v>
      </c>
      <c r="B47" s="432" t="s">
        <v>793</v>
      </c>
      <c r="C47" s="526" t="s">
        <v>794</v>
      </c>
      <c r="D47" s="526" t="s">
        <v>345</v>
      </c>
      <c r="E47" s="478">
        <v>0</v>
      </c>
      <c r="F47" s="478">
        <v>0</v>
      </c>
      <c r="G47" s="480">
        <v>0</v>
      </c>
      <c r="H47" s="478">
        <v>0</v>
      </c>
      <c r="I47" s="478">
        <v>0</v>
      </c>
      <c r="J47" s="478">
        <v>0</v>
      </c>
      <c r="K47" s="478">
        <v>0</v>
      </c>
      <c r="L47" s="480">
        <v>0</v>
      </c>
      <c r="M47" s="524">
        <v>0</v>
      </c>
      <c r="N47" s="477">
        <v>0</v>
      </c>
      <c r="O47" s="465"/>
      <c r="P47" s="82">
        <f t="shared" si="3"/>
        <v>0</v>
      </c>
      <c r="Q47" s="83">
        <f t="shared" si="4"/>
        <v>0</v>
      </c>
    </row>
    <row r="48" spans="1:17" ht="15" customHeight="1" x14ac:dyDescent="0.35">
      <c r="A48" s="128" t="s">
        <v>795</v>
      </c>
      <c r="B48" s="429" t="s">
        <v>796</v>
      </c>
      <c r="C48" s="525" t="s">
        <v>797</v>
      </c>
      <c r="D48" s="525" t="s">
        <v>345</v>
      </c>
      <c r="E48" s="478">
        <v>0</v>
      </c>
      <c r="F48" s="478">
        <v>0</v>
      </c>
      <c r="G48" s="480">
        <v>0</v>
      </c>
      <c r="H48" s="478">
        <v>0</v>
      </c>
      <c r="I48" s="478">
        <v>0</v>
      </c>
      <c r="J48" s="478">
        <v>0</v>
      </c>
      <c r="K48" s="478">
        <v>0</v>
      </c>
      <c r="L48" s="480">
        <v>0</v>
      </c>
      <c r="M48" s="524">
        <v>0</v>
      </c>
      <c r="N48" s="477">
        <v>0</v>
      </c>
      <c r="O48" s="465"/>
      <c r="P48" s="82">
        <f t="shared" si="3"/>
        <v>0</v>
      </c>
      <c r="Q48" s="83">
        <f t="shared" si="4"/>
        <v>0</v>
      </c>
    </row>
    <row r="49" spans="1:17" ht="10.35" customHeight="1" x14ac:dyDescent="0.35">
      <c r="A49" s="128" t="s">
        <v>798</v>
      </c>
      <c r="B49" s="432" t="s">
        <v>799</v>
      </c>
      <c r="C49" s="526" t="s">
        <v>785</v>
      </c>
      <c r="D49" s="526" t="s">
        <v>345</v>
      </c>
      <c r="E49" s="478">
        <v>0</v>
      </c>
      <c r="F49" s="478">
        <v>0</v>
      </c>
      <c r="G49" s="480">
        <v>0</v>
      </c>
      <c r="H49" s="478">
        <v>0</v>
      </c>
      <c r="I49" s="478">
        <v>0</v>
      </c>
      <c r="J49" s="478">
        <v>0</v>
      </c>
      <c r="K49" s="478">
        <v>0</v>
      </c>
      <c r="L49" s="480">
        <v>0</v>
      </c>
      <c r="M49" s="524">
        <v>0</v>
      </c>
      <c r="N49" s="477">
        <v>0</v>
      </c>
      <c r="O49" s="465"/>
      <c r="P49" s="82">
        <f t="shared" si="3"/>
        <v>0</v>
      </c>
      <c r="Q49" s="83">
        <f t="shared" si="4"/>
        <v>0</v>
      </c>
    </row>
    <row r="50" spans="1:17" ht="10.35" customHeight="1" x14ac:dyDescent="0.35">
      <c r="A50" s="128" t="s">
        <v>800</v>
      </c>
      <c r="B50" s="432" t="s">
        <v>801</v>
      </c>
      <c r="C50" s="526" t="s">
        <v>788</v>
      </c>
      <c r="D50" s="526" t="s">
        <v>345</v>
      </c>
      <c r="E50" s="478">
        <v>0</v>
      </c>
      <c r="F50" s="478">
        <v>0</v>
      </c>
      <c r="G50" s="480">
        <v>0</v>
      </c>
      <c r="H50" s="478">
        <v>0</v>
      </c>
      <c r="I50" s="478">
        <v>0</v>
      </c>
      <c r="J50" s="478">
        <v>0</v>
      </c>
      <c r="K50" s="478">
        <v>0</v>
      </c>
      <c r="L50" s="480">
        <v>0</v>
      </c>
      <c r="M50" s="524">
        <v>0</v>
      </c>
      <c r="N50" s="477">
        <v>0</v>
      </c>
      <c r="O50" s="465"/>
      <c r="P50" s="82">
        <f t="shared" si="3"/>
        <v>0</v>
      </c>
      <c r="Q50" s="83">
        <f t="shared" si="4"/>
        <v>0</v>
      </c>
    </row>
    <row r="51" spans="1:17" ht="10.35" customHeight="1" x14ac:dyDescent="0.35">
      <c r="A51" s="128" t="s">
        <v>802</v>
      </c>
      <c r="B51" s="436" t="s">
        <v>803</v>
      </c>
      <c r="C51" s="529" t="s">
        <v>804</v>
      </c>
      <c r="D51" s="529" t="s">
        <v>345</v>
      </c>
      <c r="E51" s="478">
        <v>0</v>
      </c>
      <c r="F51" s="478">
        <v>0</v>
      </c>
      <c r="G51" s="480">
        <v>0</v>
      </c>
      <c r="H51" s="478">
        <v>0</v>
      </c>
      <c r="I51" s="478">
        <v>0</v>
      </c>
      <c r="J51" s="478">
        <v>0</v>
      </c>
      <c r="K51" s="478">
        <v>0</v>
      </c>
      <c r="L51" s="480">
        <v>0</v>
      </c>
      <c r="M51" s="524">
        <v>0</v>
      </c>
      <c r="N51" s="477">
        <v>0</v>
      </c>
      <c r="O51" s="465"/>
      <c r="P51" s="86">
        <f t="shared" si="3"/>
        <v>0</v>
      </c>
      <c r="Q51" s="87">
        <f t="shared" si="4"/>
        <v>0</v>
      </c>
    </row>
    <row r="52" spans="1:17" ht="15" customHeight="1" x14ac:dyDescent="0.35">
      <c r="A52" s="128" t="s">
        <v>805</v>
      </c>
      <c r="B52" s="429" t="s">
        <v>352</v>
      </c>
      <c r="C52" s="430" t="s">
        <v>806</v>
      </c>
      <c r="D52" s="430" t="s">
        <v>345</v>
      </c>
      <c r="E52" s="478">
        <v>117.08499999999999</v>
      </c>
      <c r="F52" s="478">
        <v>1131.1279999999999</v>
      </c>
      <c r="G52" s="477">
        <v>-1057.4449999999999</v>
      </c>
      <c r="H52" s="478">
        <v>190.768</v>
      </c>
      <c r="I52" s="478">
        <v>5041.9279999999999</v>
      </c>
      <c r="J52" s="478">
        <v>4459.5019999999995</v>
      </c>
      <c r="K52" s="478">
        <v>4750.28</v>
      </c>
      <c r="L52" s="477">
        <v>-14442.469000000001</v>
      </c>
      <c r="M52" s="524">
        <v>8.9999999979536362E-3</v>
      </c>
      <c r="N52" s="477">
        <v>5232.6959999999999</v>
      </c>
      <c r="O52" s="465"/>
      <c r="P52" s="82">
        <f t="shared" si="3"/>
        <v>-2.8421709430404007E-14</v>
      </c>
      <c r="Q52" s="83">
        <f t="shared" si="4"/>
        <v>-2.4192627068320149E-13</v>
      </c>
    </row>
    <row r="53" spans="1:17" ht="15" customHeight="1" x14ac:dyDescent="0.35">
      <c r="A53" s="128" t="s">
        <v>807</v>
      </c>
      <c r="B53" s="429" t="s">
        <v>808</v>
      </c>
      <c r="C53" s="525" t="s">
        <v>809</v>
      </c>
      <c r="D53" s="525" t="s">
        <v>345</v>
      </c>
      <c r="E53" s="478">
        <v>0</v>
      </c>
      <c r="F53" s="478">
        <v>0</v>
      </c>
      <c r="G53" s="480">
        <v>0</v>
      </c>
      <c r="H53" s="478">
        <v>0</v>
      </c>
      <c r="I53" s="478">
        <v>0</v>
      </c>
      <c r="J53" s="478">
        <v>0</v>
      </c>
      <c r="K53" s="478">
        <v>0</v>
      </c>
      <c r="L53" s="480">
        <v>0</v>
      </c>
      <c r="M53" s="524">
        <v>0</v>
      </c>
      <c r="N53" s="477">
        <v>0</v>
      </c>
      <c r="O53" s="465"/>
      <c r="P53" s="82">
        <f t="shared" si="3"/>
        <v>0</v>
      </c>
      <c r="Q53" s="83">
        <f t="shared" si="4"/>
        <v>0</v>
      </c>
    </row>
    <row r="54" spans="1:17" ht="10.35" customHeight="1" x14ac:dyDescent="0.35">
      <c r="A54" s="128" t="s">
        <v>810</v>
      </c>
      <c r="B54" s="432" t="s">
        <v>811</v>
      </c>
      <c r="C54" s="526" t="s">
        <v>812</v>
      </c>
      <c r="D54" s="526" t="s">
        <v>345</v>
      </c>
      <c r="E54" s="478">
        <v>0</v>
      </c>
      <c r="F54" s="478">
        <v>0</v>
      </c>
      <c r="G54" s="480">
        <v>0</v>
      </c>
      <c r="H54" s="478">
        <v>0</v>
      </c>
      <c r="I54" s="478">
        <v>0</v>
      </c>
      <c r="J54" s="478">
        <v>0</v>
      </c>
      <c r="K54" s="478">
        <v>0</v>
      </c>
      <c r="L54" s="480">
        <v>0</v>
      </c>
      <c r="M54" s="524">
        <v>0</v>
      </c>
      <c r="N54" s="477">
        <v>0</v>
      </c>
      <c r="O54" s="465"/>
      <c r="P54" s="82">
        <f t="shared" si="3"/>
        <v>0</v>
      </c>
      <c r="Q54" s="83">
        <f t="shared" si="4"/>
        <v>0</v>
      </c>
    </row>
    <row r="55" spans="1:17" ht="10.35" customHeight="1" x14ac:dyDescent="0.35">
      <c r="A55" s="128" t="s">
        <v>813</v>
      </c>
      <c r="B55" s="432" t="s">
        <v>814</v>
      </c>
      <c r="C55" s="526" t="s">
        <v>815</v>
      </c>
      <c r="D55" s="526" t="s">
        <v>345</v>
      </c>
      <c r="E55" s="478">
        <v>0</v>
      </c>
      <c r="F55" s="478">
        <v>0</v>
      </c>
      <c r="G55" s="480">
        <v>0</v>
      </c>
      <c r="H55" s="478">
        <v>0</v>
      </c>
      <c r="I55" s="478">
        <v>0</v>
      </c>
      <c r="J55" s="478">
        <v>0</v>
      </c>
      <c r="K55" s="478">
        <v>0</v>
      </c>
      <c r="L55" s="480">
        <v>0</v>
      </c>
      <c r="M55" s="524">
        <v>0</v>
      </c>
      <c r="N55" s="477">
        <v>0</v>
      </c>
      <c r="O55" s="465"/>
      <c r="P55" s="82">
        <f t="shared" si="3"/>
        <v>0</v>
      </c>
      <c r="Q55" s="83">
        <f t="shared" si="4"/>
        <v>0</v>
      </c>
    </row>
    <row r="56" spans="1:17" ht="15" customHeight="1" x14ac:dyDescent="0.35">
      <c r="A56" s="128" t="s">
        <v>816</v>
      </c>
      <c r="B56" s="429" t="s">
        <v>817</v>
      </c>
      <c r="C56" s="525" t="s">
        <v>818</v>
      </c>
      <c r="D56" s="525" t="s">
        <v>345</v>
      </c>
      <c r="E56" s="478">
        <v>0</v>
      </c>
      <c r="F56" s="478">
        <v>8.9999999999999993E-3</v>
      </c>
      <c r="G56" s="480">
        <v>0</v>
      </c>
      <c r="H56" s="478">
        <v>8.9999999999999993E-3</v>
      </c>
      <c r="I56" s="478">
        <v>0</v>
      </c>
      <c r="J56" s="478">
        <v>0</v>
      </c>
      <c r="K56" s="478">
        <v>0</v>
      </c>
      <c r="L56" s="480">
        <v>0</v>
      </c>
      <c r="M56" s="524">
        <v>8.9999999999999993E-3</v>
      </c>
      <c r="N56" s="477">
        <v>8.9999999999999993E-3</v>
      </c>
      <c r="O56" s="465"/>
      <c r="P56" s="82">
        <f t="shared" si="3"/>
        <v>0</v>
      </c>
      <c r="Q56" s="83">
        <f t="shared" si="4"/>
        <v>0</v>
      </c>
    </row>
    <row r="57" spans="1:17" ht="10.35" customHeight="1" x14ac:dyDescent="0.35">
      <c r="A57" s="128" t="s">
        <v>819</v>
      </c>
      <c r="B57" s="432" t="s">
        <v>820</v>
      </c>
      <c r="C57" s="526" t="s">
        <v>812</v>
      </c>
      <c r="D57" s="526" t="s">
        <v>345</v>
      </c>
      <c r="E57" s="478">
        <v>0</v>
      </c>
      <c r="F57" s="478">
        <v>8.9999999999999993E-3</v>
      </c>
      <c r="G57" s="480">
        <v>0</v>
      </c>
      <c r="H57" s="478">
        <v>8.9999999999999993E-3</v>
      </c>
      <c r="I57" s="478">
        <v>0</v>
      </c>
      <c r="J57" s="478">
        <v>0</v>
      </c>
      <c r="K57" s="478">
        <v>0</v>
      </c>
      <c r="L57" s="480">
        <v>0</v>
      </c>
      <c r="M57" s="524">
        <v>8.9999999999999993E-3</v>
      </c>
      <c r="N57" s="477">
        <v>8.9999999999999993E-3</v>
      </c>
      <c r="O57" s="465"/>
      <c r="P57" s="82">
        <f t="shared" si="3"/>
        <v>0</v>
      </c>
      <c r="Q57" s="83">
        <f t="shared" si="4"/>
        <v>0</v>
      </c>
    </row>
    <row r="58" spans="1:17" ht="10.35" customHeight="1" x14ac:dyDescent="0.35">
      <c r="A58" s="128" t="s">
        <v>821</v>
      </c>
      <c r="B58" s="432" t="s">
        <v>822</v>
      </c>
      <c r="C58" s="526" t="s">
        <v>815</v>
      </c>
      <c r="D58" s="526" t="s">
        <v>345</v>
      </c>
      <c r="E58" s="478">
        <v>0</v>
      </c>
      <c r="F58" s="478">
        <v>0</v>
      </c>
      <c r="G58" s="480">
        <v>0</v>
      </c>
      <c r="H58" s="478">
        <v>0</v>
      </c>
      <c r="I58" s="478">
        <v>0</v>
      </c>
      <c r="J58" s="478">
        <v>0</v>
      </c>
      <c r="K58" s="478">
        <v>0</v>
      </c>
      <c r="L58" s="480">
        <v>0</v>
      </c>
      <c r="M58" s="524">
        <v>0</v>
      </c>
      <c r="N58" s="477">
        <v>0</v>
      </c>
      <c r="O58" s="465"/>
      <c r="P58" s="82">
        <f t="shared" si="3"/>
        <v>0</v>
      </c>
      <c r="Q58" s="83">
        <f t="shared" si="4"/>
        <v>0</v>
      </c>
    </row>
    <row r="59" spans="1:17" ht="15" customHeight="1" x14ac:dyDescent="0.35">
      <c r="A59" s="128" t="s">
        <v>823</v>
      </c>
      <c r="B59" s="429" t="s">
        <v>824</v>
      </c>
      <c r="C59" s="525" t="s">
        <v>825</v>
      </c>
      <c r="D59" s="525" t="s">
        <v>345</v>
      </c>
      <c r="E59" s="478">
        <v>117.08499999999999</v>
      </c>
      <c r="F59" s="478">
        <v>1131.1189999999999</v>
      </c>
      <c r="G59" s="478">
        <v>-1057.4449999999999</v>
      </c>
      <c r="H59" s="478">
        <v>190.75900000000001</v>
      </c>
      <c r="I59" s="478">
        <v>5041.9279999999999</v>
      </c>
      <c r="J59" s="478">
        <v>4459.5019999999995</v>
      </c>
      <c r="K59" s="478">
        <v>4750.28</v>
      </c>
      <c r="L59" s="478">
        <v>-14442.469000000001</v>
      </c>
      <c r="M59" s="524">
        <v>-2.0463630789890885E-12</v>
      </c>
      <c r="N59" s="477">
        <v>5232.6869999999999</v>
      </c>
      <c r="O59" s="465"/>
      <c r="P59" s="82">
        <f t="shared" si="3"/>
        <v>0</v>
      </c>
      <c r="Q59" s="83">
        <f t="shared" si="4"/>
        <v>-2.0463630789890885E-12</v>
      </c>
    </row>
    <row r="60" spans="1:17" ht="10.35" customHeight="1" x14ac:dyDescent="0.35">
      <c r="A60" s="128" t="s">
        <v>826</v>
      </c>
      <c r="B60" s="432" t="s">
        <v>827</v>
      </c>
      <c r="C60" s="526" t="s">
        <v>812</v>
      </c>
      <c r="D60" s="526" t="s">
        <v>345</v>
      </c>
      <c r="E60" s="478">
        <v>117.08499999999999</v>
      </c>
      <c r="F60" s="478">
        <v>1115.28</v>
      </c>
      <c r="G60" s="478">
        <v>-1041.606</v>
      </c>
      <c r="H60" s="478">
        <v>190.75900000000001</v>
      </c>
      <c r="I60" s="478">
        <v>5041.9279999999999</v>
      </c>
      <c r="J60" s="478">
        <v>4147.6459999999997</v>
      </c>
      <c r="K60" s="478">
        <v>4522.4189999999999</v>
      </c>
      <c r="L60" s="478">
        <v>-13902.753000000001</v>
      </c>
      <c r="M60" s="524">
        <v>-1.0000000020227162E-3</v>
      </c>
      <c r="N60" s="477">
        <v>5232.6869999999999</v>
      </c>
      <c r="O60" s="465"/>
      <c r="P60" s="82">
        <f t="shared" si="3"/>
        <v>0</v>
      </c>
      <c r="Q60" s="83">
        <f t="shared" si="4"/>
        <v>0</v>
      </c>
    </row>
    <row r="61" spans="1:17" ht="10.35" customHeight="1" x14ac:dyDescent="0.35">
      <c r="A61" s="128" t="s">
        <v>828</v>
      </c>
      <c r="B61" s="436" t="s">
        <v>829</v>
      </c>
      <c r="C61" s="529" t="s">
        <v>815</v>
      </c>
      <c r="D61" s="529" t="s">
        <v>345</v>
      </c>
      <c r="E61" s="482">
        <v>0</v>
      </c>
      <c r="F61" s="482">
        <v>15.839</v>
      </c>
      <c r="G61" s="482">
        <v>-15.839</v>
      </c>
      <c r="H61" s="482">
        <v>0</v>
      </c>
      <c r="I61" s="482">
        <v>0</v>
      </c>
      <c r="J61" s="482">
        <v>311.85599999999999</v>
      </c>
      <c r="K61" s="482">
        <v>227.86099999999999</v>
      </c>
      <c r="L61" s="482">
        <v>-539.71600000000001</v>
      </c>
      <c r="M61" s="524">
        <v>9.9999999997635314E-4</v>
      </c>
      <c r="N61" s="477">
        <v>0</v>
      </c>
      <c r="O61" s="607"/>
      <c r="P61" s="86">
        <f t="shared" si="3"/>
        <v>0</v>
      </c>
      <c r="Q61" s="87">
        <f t="shared" si="4"/>
        <v>0</v>
      </c>
    </row>
    <row r="62" spans="1:17" ht="15" customHeight="1" x14ac:dyDescent="0.35">
      <c r="A62" s="128" t="s">
        <v>830</v>
      </c>
      <c r="B62" s="429" t="s">
        <v>354</v>
      </c>
      <c r="C62" s="430" t="s">
        <v>831</v>
      </c>
      <c r="D62" s="430" t="s">
        <v>345</v>
      </c>
      <c r="E62" s="477">
        <f>E63+E73+E78+E79+E84</f>
        <v>4981.6489999999994</v>
      </c>
      <c r="F62" s="477">
        <f t="shared" ref="F62:N62" si="5">F63+F73+F78+F79+F84</f>
        <v>794.16700000000003</v>
      </c>
      <c r="G62" s="477">
        <f t="shared" si="5"/>
        <v>0</v>
      </c>
      <c r="H62" s="477">
        <f t="shared" si="5"/>
        <v>5775.8159999999998</v>
      </c>
      <c r="I62" s="477">
        <f t="shared" si="5"/>
        <v>252.62299999999999</v>
      </c>
      <c r="J62" s="477">
        <f t="shared" si="5"/>
        <v>1881.3460000000002</v>
      </c>
      <c r="K62" s="477">
        <f t="shared" si="5"/>
        <v>937.31600000000003</v>
      </c>
      <c r="L62" s="477">
        <f t="shared" si="5"/>
        <v>-5.3140000000000001</v>
      </c>
      <c r="M62" s="477">
        <f t="shared" si="5"/>
        <v>8841.7870000000003</v>
      </c>
      <c r="N62" s="477">
        <f t="shared" si="5"/>
        <v>6028.4390000000003</v>
      </c>
      <c r="O62" s="465"/>
      <c r="P62" s="82">
        <f t="shared" si="3"/>
        <v>0</v>
      </c>
      <c r="Q62" s="83">
        <f t="shared" si="4"/>
        <v>0</v>
      </c>
    </row>
    <row r="63" spans="1:17" ht="15" customHeight="1" x14ac:dyDescent="0.35">
      <c r="A63" s="128" t="s">
        <v>832</v>
      </c>
      <c r="B63" s="429" t="s">
        <v>833</v>
      </c>
      <c r="C63" s="525" t="s">
        <v>834</v>
      </c>
      <c r="D63" s="525" t="s">
        <v>345</v>
      </c>
      <c r="E63" s="478">
        <v>4364.5339999999997</v>
      </c>
      <c r="F63" s="478">
        <v>6.2480000000000002</v>
      </c>
      <c r="G63" s="478">
        <v>0</v>
      </c>
      <c r="H63" s="478">
        <v>4370.7820000000002</v>
      </c>
      <c r="I63" s="478">
        <v>204.078</v>
      </c>
      <c r="J63" s="478">
        <v>217.529</v>
      </c>
      <c r="K63" s="478">
        <v>17.099999999999998</v>
      </c>
      <c r="L63" s="478">
        <v>-5.3140000000000001</v>
      </c>
      <c r="M63" s="524">
        <v>4804.1750000000002</v>
      </c>
      <c r="N63" s="477">
        <v>4574.8600000000006</v>
      </c>
      <c r="O63" s="465"/>
      <c r="P63" s="82">
        <f t="shared" si="3"/>
        <v>9.0949470177292824E-13</v>
      </c>
      <c r="Q63" s="83">
        <f t="shared" si="4"/>
        <v>-9.0949470177292824E-13</v>
      </c>
    </row>
    <row r="64" spans="1:17" ht="10.35" customHeight="1" x14ac:dyDescent="0.35">
      <c r="A64" s="128" t="s">
        <v>835</v>
      </c>
      <c r="B64" s="432" t="s">
        <v>836</v>
      </c>
      <c r="C64" s="526" t="s">
        <v>837</v>
      </c>
      <c r="D64" s="526" t="s">
        <v>345</v>
      </c>
      <c r="E64" s="478">
        <v>249.39500000000001</v>
      </c>
      <c r="F64" s="478">
        <v>5.5369999999999999</v>
      </c>
      <c r="G64" s="478">
        <v>0</v>
      </c>
      <c r="H64" s="478">
        <v>254.93200000000002</v>
      </c>
      <c r="I64" s="478">
        <v>204.078</v>
      </c>
      <c r="J64" s="478">
        <v>98.545000000000002</v>
      </c>
      <c r="K64" s="478">
        <v>0.129</v>
      </c>
      <c r="L64" s="478">
        <v>-5.3140000000000001</v>
      </c>
      <c r="M64" s="524">
        <v>552.37000000000012</v>
      </c>
      <c r="N64" s="477">
        <v>459.01000000000005</v>
      </c>
      <c r="O64" s="465"/>
      <c r="P64" s="82">
        <f t="shared" si="3"/>
        <v>0</v>
      </c>
      <c r="Q64" s="83">
        <f t="shared" si="4"/>
        <v>1.1368683772161603E-13</v>
      </c>
    </row>
    <row r="65" spans="1:17" ht="10.35" customHeight="1" x14ac:dyDescent="0.35">
      <c r="A65" s="128" t="s">
        <v>838</v>
      </c>
      <c r="B65" s="432" t="s">
        <v>839</v>
      </c>
      <c r="C65" s="527" t="s">
        <v>840</v>
      </c>
      <c r="D65" s="527" t="s">
        <v>345</v>
      </c>
      <c r="E65" s="478">
        <v>0</v>
      </c>
      <c r="F65" s="478">
        <v>0</v>
      </c>
      <c r="G65" s="480">
        <v>0</v>
      </c>
      <c r="H65" s="478">
        <v>0</v>
      </c>
      <c r="I65" s="478">
        <v>0</v>
      </c>
      <c r="J65" s="478">
        <v>0</v>
      </c>
      <c r="K65" s="478">
        <v>0</v>
      </c>
      <c r="L65" s="480">
        <v>0</v>
      </c>
      <c r="M65" s="524">
        <v>0</v>
      </c>
      <c r="N65" s="477">
        <v>0</v>
      </c>
      <c r="O65" s="465"/>
      <c r="P65" s="82">
        <f t="shared" si="3"/>
        <v>0</v>
      </c>
      <c r="Q65" s="83">
        <f t="shared" si="4"/>
        <v>0</v>
      </c>
    </row>
    <row r="66" spans="1:17" ht="10.35" customHeight="1" x14ac:dyDescent="0.35">
      <c r="A66" s="128" t="s">
        <v>841</v>
      </c>
      <c r="B66" s="432" t="s">
        <v>842</v>
      </c>
      <c r="C66" s="527" t="s">
        <v>843</v>
      </c>
      <c r="D66" s="527" t="s">
        <v>345</v>
      </c>
      <c r="E66" s="478">
        <v>245.965</v>
      </c>
      <c r="F66" s="478">
        <v>5.5369999999999999</v>
      </c>
      <c r="G66" s="480">
        <v>0</v>
      </c>
      <c r="H66" s="478">
        <v>251.50200000000001</v>
      </c>
      <c r="I66" s="478">
        <v>204.078</v>
      </c>
      <c r="J66" s="478">
        <v>96.787000000000006</v>
      </c>
      <c r="K66" s="478">
        <v>4.0000000000000001E-3</v>
      </c>
      <c r="L66" s="480">
        <v>0</v>
      </c>
      <c r="M66" s="524">
        <v>552.37100000000009</v>
      </c>
      <c r="N66" s="477">
        <v>455.58000000000004</v>
      </c>
      <c r="O66" s="465"/>
      <c r="P66" s="82">
        <f t="shared" si="3"/>
        <v>0</v>
      </c>
      <c r="Q66" s="83">
        <f t="shared" si="4"/>
        <v>0</v>
      </c>
    </row>
    <row r="67" spans="1:17" ht="10.35" customHeight="1" x14ac:dyDescent="0.35">
      <c r="A67" s="128" t="s">
        <v>844</v>
      </c>
      <c r="B67" s="432" t="s">
        <v>845</v>
      </c>
      <c r="C67" s="527" t="s">
        <v>846</v>
      </c>
      <c r="D67" s="527" t="s">
        <v>345</v>
      </c>
      <c r="E67" s="478">
        <v>3.43</v>
      </c>
      <c r="F67" s="478">
        <v>0</v>
      </c>
      <c r="G67" s="478">
        <v>0</v>
      </c>
      <c r="H67" s="478">
        <v>3.43</v>
      </c>
      <c r="I67" s="478">
        <v>0</v>
      </c>
      <c r="J67" s="478">
        <v>1.758</v>
      </c>
      <c r="K67" s="478">
        <v>0.125</v>
      </c>
      <c r="L67" s="478">
        <v>-5.3140000000000001</v>
      </c>
      <c r="M67" s="524">
        <v>-9.9999999999944578E-4</v>
      </c>
      <c r="N67" s="477">
        <v>3.43</v>
      </c>
      <c r="O67" s="465"/>
      <c r="P67" s="82">
        <f t="shared" si="3"/>
        <v>0</v>
      </c>
      <c r="Q67" s="83">
        <f t="shared" si="4"/>
        <v>0</v>
      </c>
    </row>
    <row r="68" spans="1:17" ht="10.35" customHeight="1" x14ac:dyDescent="0.35">
      <c r="A68" s="128" t="s">
        <v>847</v>
      </c>
      <c r="B68" s="432" t="s">
        <v>848</v>
      </c>
      <c r="C68" s="526" t="s">
        <v>849</v>
      </c>
      <c r="D68" s="526" t="s">
        <v>345</v>
      </c>
      <c r="E68" s="478">
        <v>1029.7840000000001</v>
      </c>
      <c r="F68" s="478">
        <v>0.71099999999999997</v>
      </c>
      <c r="G68" s="478">
        <v>0</v>
      </c>
      <c r="H68" s="478">
        <v>1030.4950000000001</v>
      </c>
      <c r="I68" s="478">
        <v>0</v>
      </c>
      <c r="J68" s="478">
        <v>27.722000000000001</v>
      </c>
      <c r="K68" s="478">
        <v>3.4630000000000001</v>
      </c>
      <c r="L68" s="478">
        <v>0</v>
      </c>
      <c r="M68" s="524">
        <v>1061.68</v>
      </c>
      <c r="N68" s="477">
        <v>1030.4950000000001</v>
      </c>
      <c r="O68" s="465"/>
      <c r="P68" s="82">
        <f t="shared" si="3"/>
        <v>0</v>
      </c>
      <c r="Q68" s="83">
        <f t="shared" si="4"/>
        <v>0</v>
      </c>
    </row>
    <row r="69" spans="1:17" ht="10.35" customHeight="1" x14ac:dyDescent="0.35">
      <c r="A69" s="128" t="s">
        <v>850</v>
      </c>
      <c r="B69" s="432" t="s">
        <v>851</v>
      </c>
      <c r="C69" s="526" t="s">
        <v>852</v>
      </c>
      <c r="D69" s="526" t="s">
        <v>345</v>
      </c>
      <c r="E69" s="478">
        <v>0</v>
      </c>
      <c r="F69" s="478">
        <v>0</v>
      </c>
      <c r="G69" s="480">
        <v>0</v>
      </c>
      <c r="H69" s="478">
        <v>0</v>
      </c>
      <c r="I69" s="478">
        <v>0</v>
      </c>
      <c r="J69" s="478">
        <v>0</v>
      </c>
      <c r="K69" s="478">
        <v>0</v>
      </c>
      <c r="L69" s="480">
        <v>0</v>
      </c>
      <c r="M69" s="524">
        <v>0</v>
      </c>
      <c r="N69" s="477">
        <v>0</v>
      </c>
      <c r="O69" s="465"/>
      <c r="P69" s="82">
        <f t="shared" si="3"/>
        <v>0</v>
      </c>
      <c r="Q69" s="83">
        <f t="shared" si="4"/>
        <v>0</v>
      </c>
    </row>
    <row r="70" spans="1:17" ht="10.35" customHeight="1" x14ac:dyDescent="0.35">
      <c r="A70" s="128" t="s">
        <v>853</v>
      </c>
      <c r="B70" s="432" t="s">
        <v>854</v>
      </c>
      <c r="C70" s="526" t="s">
        <v>855</v>
      </c>
      <c r="D70" s="526" t="s">
        <v>345</v>
      </c>
      <c r="E70" s="478">
        <v>0</v>
      </c>
      <c r="F70" s="478">
        <v>0</v>
      </c>
      <c r="G70" s="478">
        <v>0</v>
      </c>
      <c r="H70" s="478">
        <v>0</v>
      </c>
      <c r="I70" s="478">
        <v>0</v>
      </c>
      <c r="J70" s="478">
        <v>0</v>
      </c>
      <c r="K70" s="478">
        <v>0</v>
      </c>
      <c r="L70" s="478">
        <v>0</v>
      </c>
      <c r="M70" s="524">
        <v>0</v>
      </c>
      <c r="N70" s="477">
        <v>0</v>
      </c>
      <c r="O70" s="465"/>
      <c r="P70" s="82">
        <f t="shared" si="3"/>
        <v>0</v>
      </c>
      <c r="Q70" s="83">
        <f t="shared" si="4"/>
        <v>0</v>
      </c>
    </row>
    <row r="71" spans="1:17" ht="10.35" customHeight="1" x14ac:dyDescent="0.35">
      <c r="A71" s="128" t="s">
        <v>856</v>
      </c>
      <c r="B71" s="432" t="s">
        <v>857</v>
      </c>
      <c r="C71" s="526" t="s">
        <v>858</v>
      </c>
      <c r="D71" s="526" t="s">
        <v>345</v>
      </c>
      <c r="E71" s="478">
        <v>3085.355</v>
      </c>
      <c r="F71" s="478">
        <v>0</v>
      </c>
      <c r="G71" s="478">
        <v>0</v>
      </c>
      <c r="H71" s="478">
        <v>3085.355</v>
      </c>
      <c r="I71" s="478">
        <v>0</v>
      </c>
      <c r="J71" s="478">
        <v>91.262</v>
      </c>
      <c r="K71" s="478">
        <v>13.507999999999999</v>
      </c>
      <c r="L71" s="478">
        <v>0</v>
      </c>
      <c r="M71" s="524">
        <v>3190.125</v>
      </c>
      <c r="N71" s="477">
        <v>3085.355</v>
      </c>
      <c r="O71" s="465"/>
      <c r="P71" s="82">
        <f t="shared" si="3"/>
        <v>0</v>
      </c>
      <c r="Q71" s="83">
        <f t="shared" si="4"/>
        <v>0</v>
      </c>
    </row>
    <row r="72" spans="1:17" ht="10.35" customHeight="1" x14ac:dyDescent="0.35">
      <c r="A72" s="128" t="s">
        <v>859</v>
      </c>
      <c r="B72" s="432" t="s">
        <v>860</v>
      </c>
      <c r="C72" s="526" t="s">
        <v>861</v>
      </c>
      <c r="D72" s="526" t="s">
        <v>345</v>
      </c>
      <c r="E72" s="478">
        <v>0</v>
      </c>
      <c r="F72" s="478">
        <v>0</v>
      </c>
      <c r="G72" s="478">
        <v>0</v>
      </c>
      <c r="H72" s="478">
        <v>0</v>
      </c>
      <c r="I72" s="478">
        <v>0</v>
      </c>
      <c r="J72" s="478">
        <v>0</v>
      </c>
      <c r="K72" s="478">
        <v>0</v>
      </c>
      <c r="L72" s="478">
        <v>0</v>
      </c>
      <c r="M72" s="524">
        <v>0</v>
      </c>
      <c r="N72" s="477">
        <v>0</v>
      </c>
      <c r="O72" s="465"/>
      <c r="P72" s="82">
        <f t="shared" ref="P72:P89" si="6">IF(OR(H72="NA",E72="NA",F72="NA",G72="NA"),"NA",SUM(H72)-SUM(E72:G72))</f>
        <v>0</v>
      </c>
      <c r="Q72" s="83">
        <f t="shared" ref="Q72:Q89" si="7">IF(OR(M72="NA",H72="NA",I72="NA",J72="NA",K72="NA",L72="NA"),"NA",SUM(M72)-SUM(H72:L72))</f>
        <v>0</v>
      </c>
    </row>
    <row r="73" spans="1:17" ht="15" customHeight="1" x14ac:dyDescent="0.35">
      <c r="A73" s="128" t="s">
        <v>862</v>
      </c>
      <c r="B73" s="429" t="s">
        <v>863</v>
      </c>
      <c r="C73" s="525" t="s">
        <v>864</v>
      </c>
      <c r="D73" s="525" t="s">
        <v>345</v>
      </c>
      <c r="E73" s="478">
        <v>220.57999999999998</v>
      </c>
      <c r="F73" s="478">
        <v>540.779</v>
      </c>
      <c r="G73" s="478">
        <v>0</v>
      </c>
      <c r="H73" s="478">
        <v>761.35899999999992</v>
      </c>
      <c r="I73" s="478">
        <v>3.657</v>
      </c>
      <c r="J73" s="478">
        <f>J74+J75+J76+J77</f>
        <v>823.74400000000003</v>
      </c>
      <c r="K73" s="478">
        <f t="shared" ref="K73:N73" si="8">K74+K75+K76+K77</f>
        <v>436.06799999999998</v>
      </c>
      <c r="L73" s="478">
        <f t="shared" si="8"/>
        <v>0</v>
      </c>
      <c r="M73" s="478">
        <f t="shared" si="8"/>
        <v>2024.828</v>
      </c>
      <c r="N73" s="478">
        <f t="shared" si="8"/>
        <v>765.01599999999996</v>
      </c>
      <c r="O73" s="465"/>
      <c r="P73" s="82">
        <f t="shared" si="6"/>
        <v>0</v>
      </c>
      <c r="Q73" s="83">
        <f t="shared" si="7"/>
        <v>0</v>
      </c>
    </row>
    <row r="74" spans="1:17" ht="10.35" customHeight="1" x14ac:dyDescent="0.35">
      <c r="A74" s="128" t="s">
        <v>865</v>
      </c>
      <c r="B74" s="432" t="s">
        <v>866</v>
      </c>
      <c r="C74" s="526" t="s">
        <v>867</v>
      </c>
      <c r="D74" s="526" t="s">
        <v>345</v>
      </c>
      <c r="E74" s="478">
        <v>20.760999999999999</v>
      </c>
      <c r="F74" s="478">
        <v>13.518000000000001</v>
      </c>
      <c r="G74" s="478">
        <v>0</v>
      </c>
      <c r="H74" s="478">
        <v>34.278999999999996</v>
      </c>
      <c r="I74" s="478">
        <v>8.9999999999999993E-3</v>
      </c>
      <c r="J74" s="478">
        <v>133.40100000000001</v>
      </c>
      <c r="K74" s="478">
        <v>160.60599999999999</v>
      </c>
      <c r="L74" s="478">
        <v>0</v>
      </c>
      <c r="M74" s="524">
        <v>328.29500000000002</v>
      </c>
      <c r="N74" s="477">
        <v>34.287999999999997</v>
      </c>
      <c r="O74" s="465"/>
      <c r="P74" s="82">
        <f t="shared" si="6"/>
        <v>0</v>
      </c>
      <c r="Q74" s="83">
        <f t="shared" si="7"/>
        <v>0</v>
      </c>
    </row>
    <row r="75" spans="1:17" ht="10.35" customHeight="1" x14ac:dyDescent="0.35">
      <c r="A75" s="128" t="s">
        <v>868</v>
      </c>
      <c r="B75" s="432" t="s">
        <v>869</v>
      </c>
      <c r="C75" s="526" t="s">
        <v>870</v>
      </c>
      <c r="D75" s="526" t="s">
        <v>345</v>
      </c>
      <c r="E75" s="478">
        <v>94.265000000000001</v>
      </c>
      <c r="F75" s="478">
        <v>0</v>
      </c>
      <c r="G75" s="478">
        <v>0</v>
      </c>
      <c r="H75" s="478">
        <v>94.265000000000001</v>
      </c>
      <c r="I75" s="478">
        <v>0</v>
      </c>
      <c r="J75" s="478">
        <v>16.248999999999999</v>
      </c>
      <c r="K75" s="478">
        <v>20.097000000000001</v>
      </c>
      <c r="L75" s="478">
        <v>0</v>
      </c>
      <c r="M75" s="524">
        <v>130.61099999999999</v>
      </c>
      <c r="N75" s="477">
        <v>94.265000000000001</v>
      </c>
      <c r="O75" s="465"/>
      <c r="P75" s="82">
        <f t="shared" si="6"/>
        <v>0</v>
      </c>
      <c r="Q75" s="83">
        <f t="shared" si="7"/>
        <v>0</v>
      </c>
    </row>
    <row r="76" spans="1:17" ht="10.35" customHeight="1" x14ac:dyDescent="0.35">
      <c r="A76" s="128" t="s">
        <v>871</v>
      </c>
      <c r="B76" s="432" t="s">
        <v>872</v>
      </c>
      <c r="C76" s="526" t="s">
        <v>873</v>
      </c>
      <c r="D76" s="526" t="s">
        <v>345</v>
      </c>
      <c r="E76" s="478">
        <v>105.554</v>
      </c>
      <c r="F76" s="478">
        <v>527.26099999999997</v>
      </c>
      <c r="G76" s="478">
        <v>0</v>
      </c>
      <c r="H76" s="478">
        <v>632.81499999999994</v>
      </c>
      <c r="I76" s="478">
        <v>3.6480000000000001</v>
      </c>
      <c r="J76" s="478">
        <v>674.09400000000005</v>
      </c>
      <c r="K76" s="478">
        <v>255.36500000000001</v>
      </c>
      <c r="L76" s="478">
        <v>0</v>
      </c>
      <c r="M76" s="524">
        <f>H76+I76+J76+K76+L76</f>
        <v>1565.922</v>
      </c>
      <c r="N76" s="477">
        <v>636.46299999999997</v>
      </c>
      <c r="O76" s="465"/>
      <c r="P76" s="82">
        <f t="shared" si="6"/>
        <v>0</v>
      </c>
      <c r="Q76" s="83">
        <f t="shared" si="7"/>
        <v>0</v>
      </c>
    </row>
    <row r="77" spans="1:17" ht="10.35" customHeight="1" x14ac:dyDescent="0.35">
      <c r="A77" s="128" t="s">
        <v>874</v>
      </c>
      <c r="B77" s="432" t="s">
        <v>875</v>
      </c>
      <c r="C77" s="526" t="s">
        <v>876</v>
      </c>
      <c r="D77" s="526" t="s">
        <v>345</v>
      </c>
      <c r="E77" s="478">
        <v>0</v>
      </c>
      <c r="F77" s="478">
        <v>0</v>
      </c>
      <c r="G77" s="480">
        <v>0</v>
      </c>
      <c r="H77" s="478">
        <v>0</v>
      </c>
      <c r="I77" s="478">
        <v>0</v>
      </c>
      <c r="J77" s="478">
        <v>0</v>
      </c>
      <c r="K77" s="478">
        <v>0</v>
      </c>
      <c r="L77" s="480">
        <v>0</v>
      </c>
      <c r="M77" s="524">
        <v>0</v>
      </c>
      <c r="N77" s="477">
        <v>0</v>
      </c>
      <c r="O77" s="465"/>
      <c r="P77" s="82">
        <f t="shared" si="6"/>
        <v>0</v>
      </c>
      <c r="Q77" s="83">
        <f t="shared" si="7"/>
        <v>0</v>
      </c>
    </row>
    <row r="78" spans="1:17" ht="15" customHeight="1" x14ac:dyDescent="0.35">
      <c r="A78" s="128" t="s">
        <v>877</v>
      </c>
      <c r="B78" s="429" t="s">
        <v>878</v>
      </c>
      <c r="C78" s="525" t="s">
        <v>879</v>
      </c>
      <c r="D78" s="525" t="s">
        <v>345</v>
      </c>
      <c r="E78" s="478">
        <v>143.20400000000001</v>
      </c>
      <c r="F78" s="478">
        <v>3.6850000000000001</v>
      </c>
      <c r="G78" s="478">
        <v>0</v>
      </c>
      <c r="H78" s="478">
        <v>146.88900000000001</v>
      </c>
      <c r="I78" s="478">
        <v>30.556999999999999</v>
      </c>
      <c r="J78" s="478">
        <v>99.361000000000004</v>
      </c>
      <c r="K78" s="478">
        <v>27.123000000000001</v>
      </c>
      <c r="L78" s="478">
        <v>0</v>
      </c>
      <c r="M78" s="524">
        <v>303.93</v>
      </c>
      <c r="N78" s="477">
        <v>177.446</v>
      </c>
      <c r="O78" s="465"/>
      <c r="P78" s="82">
        <f t="shared" si="6"/>
        <v>0</v>
      </c>
      <c r="Q78" s="83">
        <f t="shared" si="7"/>
        <v>0</v>
      </c>
    </row>
    <row r="79" spans="1:17" ht="15" customHeight="1" x14ac:dyDescent="0.35">
      <c r="A79" s="128" t="s">
        <v>880</v>
      </c>
      <c r="B79" s="429" t="s">
        <v>881</v>
      </c>
      <c r="C79" s="525" t="s">
        <v>882</v>
      </c>
      <c r="D79" s="525" t="s">
        <v>345</v>
      </c>
      <c r="E79" s="478">
        <f>E80+E83</f>
        <v>253.15199999999999</v>
      </c>
      <c r="F79" s="478">
        <f t="shared" ref="F79:N79" si="9">F80+F83</f>
        <v>243.45500000000001</v>
      </c>
      <c r="G79" s="478">
        <f t="shared" si="9"/>
        <v>0</v>
      </c>
      <c r="H79" s="478">
        <f t="shared" si="9"/>
        <v>496.60699999999997</v>
      </c>
      <c r="I79" s="478">
        <f t="shared" si="9"/>
        <v>14.331</v>
      </c>
      <c r="J79" s="478">
        <f t="shared" si="9"/>
        <v>740.65099999999995</v>
      </c>
      <c r="K79" s="478">
        <f t="shared" si="9"/>
        <v>457.02499999999998</v>
      </c>
      <c r="L79" s="478">
        <f t="shared" si="9"/>
        <v>0</v>
      </c>
      <c r="M79" s="478">
        <f t="shared" si="9"/>
        <v>1708.6139999999998</v>
      </c>
      <c r="N79" s="478">
        <f t="shared" si="9"/>
        <v>510.93799999999999</v>
      </c>
      <c r="O79" s="465"/>
      <c r="P79" s="82">
        <f t="shared" si="6"/>
        <v>0</v>
      </c>
      <c r="Q79" s="83">
        <f t="shared" si="7"/>
        <v>-2.2737367544323206E-13</v>
      </c>
    </row>
    <row r="80" spans="1:17" ht="10.35" customHeight="1" x14ac:dyDescent="0.35">
      <c r="A80" s="128" t="s">
        <v>883</v>
      </c>
      <c r="B80" s="432" t="s">
        <v>884</v>
      </c>
      <c r="C80" s="526" t="s">
        <v>812</v>
      </c>
      <c r="D80" s="526" t="s">
        <v>345</v>
      </c>
      <c r="E80" s="478">
        <v>252.32499999999999</v>
      </c>
      <c r="F80" s="478">
        <v>243.45500000000001</v>
      </c>
      <c r="G80" s="478">
        <v>0</v>
      </c>
      <c r="H80" s="478">
        <f>E80+F80+G80</f>
        <v>495.78</v>
      </c>
      <c r="I80" s="478">
        <v>14.331</v>
      </c>
      <c r="J80" s="478">
        <v>740.65099999999995</v>
      </c>
      <c r="K80" s="478">
        <v>457.02499999999998</v>
      </c>
      <c r="L80" s="478">
        <v>0</v>
      </c>
      <c r="M80" s="524">
        <f>H80+I80+J80+K80+L80</f>
        <v>1707.7869999999998</v>
      </c>
      <c r="N80" s="477">
        <f>H80+I80</f>
        <v>510.11099999999999</v>
      </c>
      <c r="O80" s="465"/>
      <c r="P80" s="82">
        <f t="shared" si="6"/>
        <v>0</v>
      </c>
      <c r="Q80" s="83">
        <f t="shared" si="7"/>
        <v>0</v>
      </c>
    </row>
    <row r="81" spans="1:17" ht="10.35" customHeight="1" x14ac:dyDescent="0.35">
      <c r="A81" s="128" t="s">
        <v>885</v>
      </c>
      <c r="B81" s="432" t="s">
        <v>886</v>
      </c>
      <c r="C81" s="527" t="s">
        <v>887</v>
      </c>
      <c r="D81" s="527" t="s">
        <v>345</v>
      </c>
      <c r="E81" s="478" t="s">
        <v>888</v>
      </c>
      <c r="F81" s="478" t="s">
        <v>888</v>
      </c>
      <c r="G81" s="478" t="s">
        <v>888</v>
      </c>
      <c r="H81" s="478" t="s">
        <v>888</v>
      </c>
      <c r="I81" s="478" t="s">
        <v>888</v>
      </c>
      <c r="J81" s="478" t="s">
        <v>888</v>
      </c>
      <c r="K81" s="478" t="s">
        <v>888</v>
      </c>
      <c r="L81" s="478" t="s">
        <v>888</v>
      </c>
      <c r="M81" s="524" t="s">
        <v>888</v>
      </c>
      <c r="N81" s="477" t="s">
        <v>888</v>
      </c>
      <c r="O81" s="465"/>
      <c r="P81" s="82" t="str">
        <f t="shared" si="6"/>
        <v>NA</v>
      </c>
      <c r="Q81" s="83" t="str">
        <f t="shared" si="7"/>
        <v>NA</v>
      </c>
    </row>
    <row r="82" spans="1:17" ht="10.35" customHeight="1" x14ac:dyDescent="0.35">
      <c r="A82" s="128" t="s">
        <v>889</v>
      </c>
      <c r="B82" s="432" t="s">
        <v>890</v>
      </c>
      <c r="C82" s="527" t="s">
        <v>891</v>
      </c>
      <c r="D82" s="527" t="s">
        <v>345</v>
      </c>
      <c r="E82" s="478" t="s">
        <v>888</v>
      </c>
      <c r="F82" s="478" t="s">
        <v>888</v>
      </c>
      <c r="G82" s="478" t="s">
        <v>888</v>
      </c>
      <c r="H82" s="478" t="s">
        <v>888</v>
      </c>
      <c r="I82" s="478" t="s">
        <v>888</v>
      </c>
      <c r="J82" s="478" t="s">
        <v>888</v>
      </c>
      <c r="K82" s="478" t="s">
        <v>888</v>
      </c>
      <c r="L82" s="478" t="s">
        <v>888</v>
      </c>
      <c r="M82" s="524" t="s">
        <v>888</v>
      </c>
      <c r="N82" s="477" t="s">
        <v>888</v>
      </c>
      <c r="O82" s="465"/>
      <c r="P82" s="82" t="str">
        <f t="shared" si="6"/>
        <v>NA</v>
      </c>
      <c r="Q82" s="83" t="str">
        <f t="shared" si="7"/>
        <v>NA</v>
      </c>
    </row>
    <row r="83" spans="1:17" ht="10.35" customHeight="1" x14ac:dyDescent="0.35">
      <c r="A83" s="128" t="s">
        <v>892</v>
      </c>
      <c r="B83" s="432" t="s">
        <v>893</v>
      </c>
      <c r="C83" s="526" t="s">
        <v>815</v>
      </c>
      <c r="D83" s="526" t="s">
        <v>345</v>
      </c>
      <c r="E83" s="478">
        <v>0.82699999999999996</v>
      </c>
      <c r="F83" s="478">
        <v>0</v>
      </c>
      <c r="G83" s="478">
        <v>0</v>
      </c>
      <c r="H83" s="478">
        <v>0.82699999999999996</v>
      </c>
      <c r="I83" s="478">
        <v>0</v>
      </c>
      <c r="J83" s="478">
        <v>0</v>
      </c>
      <c r="K83" s="478">
        <v>0</v>
      </c>
      <c r="L83" s="478">
        <v>0</v>
      </c>
      <c r="M83" s="524">
        <v>0.82699999999999996</v>
      </c>
      <c r="N83" s="477">
        <v>0.82699999999999996</v>
      </c>
      <c r="O83" s="465"/>
      <c r="P83" s="82">
        <f t="shared" si="6"/>
        <v>0</v>
      </c>
      <c r="Q83" s="83">
        <f t="shared" si="7"/>
        <v>0</v>
      </c>
    </row>
    <row r="84" spans="1:17" ht="24.15" customHeight="1" x14ac:dyDescent="0.35">
      <c r="A84" s="128" t="s">
        <v>894</v>
      </c>
      <c r="B84" s="429" t="s">
        <v>895</v>
      </c>
      <c r="C84" s="530" t="s">
        <v>896</v>
      </c>
      <c r="D84" s="530" t="s">
        <v>345</v>
      </c>
      <c r="E84" s="478">
        <v>0.17899999999999999</v>
      </c>
      <c r="F84" s="478">
        <v>0</v>
      </c>
      <c r="G84" s="478">
        <v>0</v>
      </c>
      <c r="H84" s="478">
        <v>0.17899999999999999</v>
      </c>
      <c r="I84" s="478">
        <v>0</v>
      </c>
      <c r="J84" s="478">
        <v>6.0999999999999999E-2</v>
      </c>
      <c r="K84" s="478">
        <v>0</v>
      </c>
      <c r="L84" s="478">
        <v>0</v>
      </c>
      <c r="M84" s="524">
        <v>0.24</v>
      </c>
      <c r="N84" s="477">
        <v>0.17899999999999999</v>
      </c>
      <c r="O84" s="607"/>
      <c r="P84" s="82">
        <f t="shared" si="6"/>
        <v>0</v>
      </c>
      <c r="Q84" s="83">
        <f t="shared" si="7"/>
        <v>0</v>
      </c>
    </row>
    <row r="85" spans="1:17" ht="10.35" customHeight="1" x14ac:dyDescent="0.35">
      <c r="A85" s="128" t="s">
        <v>897</v>
      </c>
      <c r="B85" s="432" t="s">
        <v>898</v>
      </c>
      <c r="C85" s="526" t="s">
        <v>899</v>
      </c>
      <c r="D85" s="526" t="s">
        <v>345</v>
      </c>
      <c r="E85" s="478">
        <v>0.17899999999999999</v>
      </c>
      <c r="F85" s="478">
        <v>0</v>
      </c>
      <c r="G85" s="478">
        <v>0</v>
      </c>
      <c r="H85" s="478">
        <v>0.17899999999999999</v>
      </c>
      <c r="I85" s="478">
        <v>0</v>
      </c>
      <c r="J85" s="478">
        <v>6.0999999999999999E-2</v>
      </c>
      <c r="K85" s="478">
        <v>0</v>
      </c>
      <c r="L85" s="478">
        <v>0</v>
      </c>
      <c r="M85" s="524">
        <v>0.24</v>
      </c>
      <c r="N85" s="477">
        <v>0.17899999999999999</v>
      </c>
      <c r="O85" s="465"/>
      <c r="P85" s="82">
        <f t="shared" si="6"/>
        <v>0</v>
      </c>
      <c r="Q85" s="83">
        <f t="shared" si="7"/>
        <v>0</v>
      </c>
    </row>
    <row r="86" spans="1:17" ht="10.35" customHeight="1" x14ac:dyDescent="0.35">
      <c r="A86" s="128" t="s">
        <v>900</v>
      </c>
      <c r="B86" s="432" t="s">
        <v>901</v>
      </c>
      <c r="C86" s="531" t="s">
        <v>902</v>
      </c>
      <c r="D86" s="531" t="s">
        <v>345</v>
      </c>
      <c r="E86" s="478" t="s">
        <v>888</v>
      </c>
      <c r="F86" s="478" t="s">
        <v>888</v>
      </c>
      <c r="G86" s="478" t="s">
        <v>888</v>
      </c>
      <c r="H86" s="478" t="s">
        <v>888</v>
      </c>
      <c r="I86" s="478" t="s">
        <v>888</v>
      </c>
      <c r="J86" s="478" t="s">
        <v>888</v>
      </c>
      <c r="K86" s="478" t="s">
        <v>888</v>
      </c>
      <c r="L86" s="478" t="s">
        <v>888</v>
      </c>
      <c r="M86" s="524" t="s">
        <v>888</v>
      </c>
      <c r="N86" s="477" t="s">
        <v>888</v>
      </c>
      <c r="O86" s="465"/>
      <c r="P86" s="82" t="str">
        <f t="shared" si="6"/>
        <v>NA</v>
      </c>
      <c r="Q86" s="83" t="str">
        <f t="shared" si="7"/>
        <v>NA</v>
      </c>
    </row>
    <row r="87" spans="1:17" ht="10.35" customHeight="1" x14ac:dyDescent="0.35">
      <c r="A87" s="128" t="s">
        <v>903</v>
      </c>
      <c r="B87" s="432" t="s">
        <v>904</v>
      </c>
      <c r="C87" s="527" t="s">
        <v>905</v>
      </c>
      <c r="D87" s="527" t="s">
        <v>345</v>
      </c>
      <c r="E87" s="478" t="s">
        <v>888</v>
      </c>
      <c r="F87" s="478" t="s">
        <v>888</v>
      </c>
      <c r="G87" s="478" t="s">
        <v>888</v>
      </c>
      <c r="H87" s="478" t="s">
        <v>888</v>
      </c>
      <c r="I87" s="478" t="s">
        <v>888</v>
      </c>
      <c r="J87" s="478" t="s">
        <v>888</v>
      </c>
      <c r="K87" s="478" t="s">
        <v>888</v>
      </c>
      <c r="L87" s="478" t="s">
        <v>888</v>
      </c>
      <c r="M87" s="524" t="s">
        <v>888</v>
      </c>
      <c r="N87" s="477" t="s">
        <v>888</v>
      </c>
      <c r="O87" s="465"/>
      <c r="P87" s="82" t="str">
        <f t="shared" si="6"/>
        <v>NA</v>
      </c>
      <c r="Q87" s="83" t="str">
        <f t="shared" si="7"/>
        <v>NA</v>
      </c>
    </row>
    <row r="88" spans="1:17" ht="10.35" customHeight="1" x14ac:dyDescent="0.35">
      <c r="A88" s="128" t="s">
        <v>906</v>
      </c>
      <c r="B88" s="432" t="s">
        <v>907</v>
      </c>
      <c r="C88" s="527" t="s">
        <v>908</v>
      </c>
      <c r="D88" s="527" t="s">
        <v>345</v>
      </c>
      <c r="E88" s="478" t="s">
        <v>888</v>
      </c>
      <c r="F88" s="478" t="s">
        <v>888</v>
      </c>
      <c r="G88" s="478" t="s">
        <v>888</v>
      </c>
      <c r="H88" s="478" t="s">
        <v>888</v>
      </c>
      <c r="I88" s="478" t="s">
        <v>888</v>
      </c>
      <c r="J88" s="478" t="s">
        <v>888</v>
      </c>
      <c r="K88" s="478" t="s">
        <v>888</v>
      </c>
      <c r="L88" s="478" t="s">
        <v>888</v>
      </c>
      <c r="M88" s="524" t="s">
        <v>888</v>
      </c>
      <c r="N88" s="477" t="s">
        <v>888</v>
      </c>
      <c r="O88" s="465"/>
      <c r="P88" s="82" t="str">
        <f t="shared" si="6"/>
        <v>NA</v>
      </c>
      <c r="Q88" s="83" t="str">
        <f t="shared" si="7"/>
        <v>NA</v>
      </c>
    </row>
    <row r="89" spans="1:17" ht="10.35" customHeight="1" x14ac:dyDescent="0.35">
      <c r="A89" s="128" t="s">
        <v>909</v>
      </c>
      <c r="B89" s="418" t="s">
        <v>910</v>
      </c>
      <c r="C89" s="532" t="s">
        <v>911</v>
      </c>
      <c r="D89" s="532" t="s">
        <v>345</v>
      </c>
      <c r="E89" s="497">
        <v>0</v>
      </c>
      <c r="F89" s="497">
        <v>0</v>
      </c>
      <c r="G89" s="497">
        <v>0</v>
      </c>
      <c r="H89" s="497">
        <v>0</v>
      </c>
      <c r="I89" s="497">
        <v>0</v>
      </c>
      <c r="J89" s="497">
        <v>0</v>
      </c>
      <c r="K89" s="497">
        <v>0</v>
      </c>
      <c r="L89" s="497">
        <v>0</v>
      </c>
      <c r="M89" s="524">
        <v>0</v>
      </c>
      <c r="N89" s="477">
        <v>0</v>
      </c>
      <c r="O89" s="465"/>
      <c r="P89" s="91">
        <f t="shared" si="6"/>
        <v>0</v>
      </c>
      <c r="Q89" s="92">
        <f t="shared" si="7"/>
        <v>0</v>
      </c>
    </row>
    <row r="90" spans="1:17" ht="15" customHeight="1" x14ac:dyDescent="0.35">
      <c r="A90" s="128"/>
      <c r="B90" s="533" t="s">
        <v>343</v>
      </c>
      <c r="C90" s="505" t="s">
        <v>912</v>
      </c>
      <c r="D90" s="506" t="s">
        <v>345</v>
      </c>
      <c r="E90" s="516"/>
      <c r="F90" s="516"/>
      <c r="G90" s="516"/>
      <c r="H90" s="427"/>
      <c r="I90" s="516"/>
      <c r="J90" s="516"/>
      <c r="K90" s="427"/>
      <c r="L90" s="516"/>
      <c r="M90" s="428"/>
      <c r="N90" s="516"/>
      <c r="O90" s="465"/>
      <c r="P90" s="144"/>
      <c r="Q90" s="160"/>
    </row>
    <row r="91" spans="1:17" ht="15" customHeight="1" x14ac:dyDescent="0.35">
      <c r="A91" s="128"/>
      <c r="B91" s="511" t="s">
        <v>343</v>
      </c>
      <c r="C91" s="534" t="s">
        <v>913</v>
      </c>
      <c r="D91" s="414"/>
      <c r="E91" s="434"/>
      <c r="F91" s="434"/>
      <c r="G91" s="434"/>
      <c r="H91" s="501"/>
      <c r="I91" s="434"/>
      <c r="J91" s="434"/>
      <c r="K91" s="501"/>
      <c r="L91" s="434"/>
      <c r="M91" s="502"/>
      <c r="N91" s="434"/>
      <c r="O91" s="465"/>
      <c r="P91" s="82"/>
      <c r="Q91" s="83"/>
    </row>
    <row r="92" spans="1:17" ht="10.35" customHeight="1" x14ac:dyDescent="0.35">
      <c r="A92" s="128" t="s">
        <v>914</v>
      </c>
      <c r="B92" s="432" t="s">
        <v>915</v>
      </c>
      <c r="C92" s="433" t="s">
        <v>916</v>
      </c>
      <c r="D92" s="414" t="s">
        <v>345</v>
      </c>
      <c r="E92" s="478" t="s">
        <v>888</v>
      </c>
      <c r="F92" s="478" t="s">
        <v>888</v>
      </c>
      <c r="G92" s="478" t="s">
        <v>888</v>
      </c>
      <c r="H92" s="478" t="s">
        <v>888</v>
      </c>
      <c r="I92" s="478" t="s">
        <v>888</v>
      </c>
      <c r="J92" s="478" t="s">
        <v>888</v>
      </c>
      <c r="K92" s="478" t="s">
        <v>888</v>
      </c>
      <c r="L92" s="478" t="s">
        <v>888</v>
      </c>
      <c r="M92" s="478" t="s">
        <v>888</v>
      </c>
      <c r="N92" s="478" t="s">
        <v>888</v>
      </c>
      <c r="O92" s="465"/>
      <c r="P92" s="82" t="str">
        <f>IF(OR(H92="NA",E92="NA",F92="NA",G92="NA"),"NA",SUM(H92)-SUM(E92:G92))</f>
        <v>NA</v>
      </c>
      <c r="Q92" s="83" t="str">
        <f>IF(OR(M92="NA",H92="NA",I92="NA",J92="NA",K92="NA",L92="NA"),"NA",SUM(M92)-SUM(H92:L92))</f>
        <v>NA</v>
      </c>
    </row>
    <row r="93" spans="1:17" ht="10.35" customHeight="1" x14ac:dyDescent="0.35">
      <c r="A93" s="128" t="s">
        <v>917</v>
      </c>
      <c r="B93" s="436" t="s">
        <v>918</v>
      </c>
      <c r="C93" s="437" t="s">
        <v>919</v>
      </c>
      <c r="D93" s="438" t="s">
        <v>345</v>
      </c>
      <c r="E93" s="478" t="s">
        <v>888</v>
      </c>
      <c r="F93" s="478" t="s">
        <v>888</v>
      </c>
      <c r="G93" s="478" t="s">
        <v>888</v>
      </c>
      <c r="H93" s="478" t="s">
        <v>888</v>
      </c>
      <c r="I93" s="478" t="s">
        <v>888</v>
      </c>
      <c r="J93" s="478" t="s">
        <v>888</v>
      </c>
      <c r="K93" s="478" t="s">
        <v>888</v>
      </c>
      <c r="L93" s="478" t="s">
        <v>888</v>
      </c>
      <c r="M93" s="478" t="s">
        <v>888</v>
      </c>
      <c r="N93" s="478" t="s">
        <v>888</v>
      </c>
      <c r="O93" s="465"/>
      <c r="P93" s="86" t="str">
        <f>IF(OR(H93="NA",E93="NA",F93="NA",G93="NA"),"NA",SUM(H93)-SUM(E93:G93))</f>
        <v>NA</v>
      </c>
      <c r="Q93" s="87" t="str">
        <f>IF(OR(M93="NA",H93="NA",I93="NA",J93="NA",K93="NA",L93="NA"),"NA",SUM(M93)-SUM(H93:L93))</f>
        <v>NA</v>
      </c>
    </row>
    <row r="94" spans="1:17" ht="15" customHeight="1" x14ac:dyDescent="0.35">
      <c r="A94" s="128"/>
      <c r="B94" s="511" t="s">
        <v>343</v>
      </c>
      <c r="C94" s="534" t="s">
        <v>920</v>
      </c>
      <c r="D94" s="414"/>
      <c r="E94" s="434"/>
      <c r="F94" s="434"/>
      <c r="G94" s="434"/>
      <c r="H94" s="501"/>
      <c r="I94" s="434"/>
      <c r="J94" s="434"/>
      <c r="K94" s="501"/>
      <c r="L94" s="434"/>
      <c r="M94" s="502"/>
      <c r="N94" s="434"/>
      <c r="O94" s="465"/>
      <c r="P94" s="82"/>
      <c r="Q94" s="164"/>
    </row>
    <row r="95" spans="1:17" ht="10.35" customHeight="1" x14ac:dyDescent="0.35">
      <c r="A95" s="128" t="s">
        <v>921</v>
      </c>
      <c r="B95" s="432" t="s">
        <v>922</v>
      </c>
      <c r="C95" s="433" t="s">
        <v>923</v>
      </c>
      <c r="D95" s="414" t="s">
        <v>345</v>
      </c>
      <c r="E95" s="478" t="s">
        <v>888</v>
      </c>
      <c r="F95" s="478" t="s">
        <v>888</v>
      </c>
      <c r="G95" s="478" t="s">
        <v>888</v>
      </c>
      <c r="H95" s="478" t="s">
        <v>888</v>
      </c>
      <c r="I95" s="478" t="s">
        <v>888</v>
      </c>
      <c r="J95" s="478" t="s">
        <v>888</v>
      </c>
      <c r="K95" s="478" t="s">
        <v>888</v>
      </c>
      <c r="L95" s="478" t="s">
        <v>888</v>
      </c>
      <c r="M95" s="478" t="s">
        <v>888</v>
      </c>
      <c r="N95" s="478" t="s">
        <v>888</v>
      </c>
      <c r="O95" s="465"/>
      <c r="P95" s="82" t="str">
        <f t="shared" ref="P95:P100" si="10">IF(OR(H95="NA",E95="NA",F95="NA",G95="NA"),"NA",SUM(H95)-SUM(E95:G95))</f>
        <v>NA</v>
      </c>
      <c r="Q95" s="83" t="str">
        <f t="shared" ref="Q95:Q100" si="11">IF(OR(M95="NA",H95="NA",I95="NA",J95="NA",K95="NA",L95="NA"),"NA",SUM(M95)-SUM(H95:L95))</f>
        <v>NA</v>
      </c>
    </row>
    <row r="96" spans="1:17" ht="10.35" customHeight="1" x14ac:dyDescent="0.35">
      <c r="A96" s="128" t="s">
        <v>924</v>
      </c>
      <c r="B96" s="432" t="s">
        <v>925</v>
      </c>
      <c r="C96" s="433" t="s">
        <v>926</v>
      </c>
      <c r="D96" s="414" t="s">
        <v>345</v>
      </c>
      <c r="E96" s="478" t="s">
        <v>888</v>
      </c>
      <c r="F96" s="478" t="s">
        <v>888</v>
      </c>
      <c r="G96" s="478" t="s">
        <v>888</v>
      </c>
      <c r="H96" s="478" t="s">
        <v>888</v>
      </c>
      <c r="I96" s="478" t="s">
        <v>888</v>
      </c>
      <c r="J96" s="478" t="s">
        <v>888</v>
      </c>
      <c r="K96" s="478" t="s">
        <v>888</v>
      </c>
      <c r="L96" s="478" t="s">
        <v>888</v>
      </c>
      <c r="M96" s="478" t="s">
        <v>888</v>
      </c>
      <c r="N96" s="478" t="s">
        <v>888</v>
      </c>
      <c r="O96" s="465"/>
      <c r="P96" s="82" t="str">
        <f t="shared" si="10"/>
        <v>NA</v>
      </c>
      <c r="Q96" s="83" t="str">
        <f t="shared" si="11"/>
        <v>NA</v>
      </c>
    </row>
    <row r="97" spans="1:17" ht="10.35" customHeight="1" x14ac:dyDescent="0.35">
      <c r="A97" s="128" t="s">
        <v>927</v>
      </c>
      <c r="B97" s="432" t="s">
        <v>928</v>
      </c>
      <c r="C97" s="526" t="s">
        <v>929</v>
      </c>
      <c r="D97" s="414" t="s">
        <v>345</v>
      </c>
      <c r="E97" s="478" t="s">
        <v>888</v>
      </c>
      <c r="F97" s="478" t="s">
        <v>888</v>
      </c>
      <c r="G97" s="478" t="s">
        <v>888</v>
      </c>
      <c r="H97" s="478" t="s">
        <v>888</v>
      </c>
      <c r="I97" s="478" t="s">
        <v>888</v>
      </c>
      <c r="J97" s="478" t="s">
        <v>888</v>
      </c>
      <c r="K97" s="478" t="s">
        <v>888</v>
      </c>
      <c r="L97" s="478" t="s">
        <v>888</v>
      </c>
      <c r="M97" s="478" t="s">
        <v>888</v>
      </c>
      <c r="N97" s="478" t="s">
        <v>888</v>
      </c>
      <c r="O97" s="465"/>
      <c r="P97" s="82" t="str">
        <f t="shared" si="10"/>
        <v>NA</v>
      </c>
      <c r="Q97" s="83" t="str">
        <f t="shared" si="11"/>
        <v>NA</v>
      </c>
    </row>
    <row r="98" spans="1:17" ht="10.35" customHeight="1" x14ac:dyDescent="0.35">
      <c r="A98" s="128" t="s">
        <v>930</v>
      </c>
      <c r="B98" s="432" t="s">
        <v>931</v>
      </c>
      <c r="C98" s="526" t="s">
        <v>932</v>
      </c>
      <c r="D98" s="414" t="s">
        <v>345</v>
      </c>
      <c r="E98" s="478" t="s">
        <v>888</v>
      </c>
      <c r="F98" s="478" t="s">
        <v>888</v>
      </c>
      <c r="G98" s="478" t="s">
        <v>888</v>
      </c>
      <c r="H98" s="478" t="s">
        <v>888</v>
      </c>
      <c r="I98" s="478" t="s">
        <v>888</v>
      </c>
      <c r="J98" s="478" t="s">
        <v>888</v>
      </c>
      <c r="K98" s="478" t="s">
        <v>888</v>
      </c>
      <c r="L98" s="478" t="s">
        <v>888</v>
      </c>
      <c r="M98" s="478" t="s">
        <v>888</v>
      </c>
      <c r="N98" s="478" t="s">
        <v>888</v>
      </c>
      <c r="O98" s="465"/>
      <c r="P98" s="82" t="str">
        <f t="shared" si="10"/>
        <v>NA</v>
      </c>
      <c r="Q98" s="83" t="str">
        <f t="shared" si="11"/>
        <v>NA</v>
      </c>
    </row>
    <row r="99" spans="1:17" ht="10.35" customHeight="1" x14ac:dyDescent="0.35">
      <c r="A99" s="128" t="s">
        <v>933</v>
      </c>
      <c r="B99" s="432" t="s">
        <v>934</v>
      </c>
      <c r="C99" s="526" t="s">
        <v>935</v>
      </c>
      <c r="D99" s="414" t="s">
        <v>345</v>
      </c>
      <c r="E99" s="478" t="s">
        <v>888</v>
      </c>
      <c r="F99" s="478" t="s">
        <v>888</v>
      </c>
      <c r="G99" s="478" t="s">
        <v>888</v>
      </c>
      <c r="H99" s="478" t="s">
        <v>888</v>
      </c>
      <c r="I99" s="478" t="s">
        <v>888</v>
      </c>
      <c r="J99" s="478" t="s">
        <v>888</v>
      </c>
      <c r="K99" s="478" t="s">
        <v>888</v>
      </c>
      <c r="L99" s="478" t="s">
        <v>888</v>
      </c>
      <c r="M99" s="478" t="s">
        <v>888</v>
      </c>
      <c r="N99" s="478" t="s">
        <v>888</v>
      </c>
      <c r="O99" s="465"/>
      <c r="P99" s="82" t="str">
        <f t="shared" si="10"/>
        <v>NA</v>
      </c>
      <c r="Q99" s="83" t="str">
        <f t="shared" si="11"/>
        <v>NA</v>
      </c>
    </row>
    <row r="100" spans="1:17" ht="10.35" customHeight="1" x14ac:dyDescent="0.35">
      <c r="A100" s="128" t="s">
        <v>936</v>
      </c>
      <c r="B100" s="436" t="s">
        <v>937</v>
      </c>
      <c r="C100" s="437" t="s">
        <v>938</v>
      </c>
      <c r="D100" s="438" t="s">
        <v>345</v>
      </c>
      <c r="E100" s="478" t="s">
        <v>888</v>
      </c>
      <c r="F100" s="478" t="s">
        <v>888</v>
      </c>
      <c r="G100" s="478" t="s">
        <v>888</v>
      </c>
      <c r="H100" s="478" t="s">
        <v>888</v>
      </c>
      <c r="I100" s="478" t="s">
        <v>888</v>
      </c>
      <c r="J100" s="478" t="s">
        <v>888</v>
      </c>
      <c r="K100" s="478" t="s">
        <v>888</v>
      </c>
      <c r="L100" s="478" t="s">
        <v>888</v>
      </c>
      <c r="M100" s="478" t="s">
        <v>888</v>
      </c>
      <c r="N100" s="478" t="s">
        <v>888</v>
      </c>
      <c r="O100" s="465"/>
      <c r="P100" s="86" t="str">
        <f t="shared" si="10"/>
        <v>NA</v>
      </c>
      <c r="Q100" s="87" t="str">
        <f t="shared" si="11"/>
        <v>NA</v>
      </c>
    </row>
    <row r="101" spans="1:17" ht="15" customHeight="1" x14ac:dyDescent="0.35">
      <c r="A101" s="128"/>
      <c r="B101" s="511" t="s">
        <v>343</v>
      </c>
      <c r="C101" s="534" t="s">
        <v>939</v>
      </c>
      <c r="D101" s="535"/>
      <c r="E101" s="434"/>
      <c r="F101" s="434"/>
      <c r="G101" s="434"/>
      <c r="H101" s="501"/>
      <c r="I101" s="434"/>
      <c r="J101" s="434"/>
      <c r="K101" s="501"/>
      <c r="L101" s="434"/>
      <c r="M101" s="502"/>
      <c r="N101" s="434"/>
      <c r="O101" s="465"/>
      <c r="P101" s="82"/>
      <c r="Q101" s="83"/>
    </row>
    <row r="102" spans="1:17" ht="10.35" customHeight="1" x14ac:dyDescent="0.35">
      <c r="A102" s="128" t="s">
        <v>940</v>
      </c>
      <c r="B102" s="432" t="s">
        <v>941</v>
      </c>
      <c r="C102" s="433" t="s">
        <v>942</v>
      </c>
      <c r="D102" s="536" t="s">
        <v>345</v>
      </c>
      <c r="E102" s="478" t="s">
        <v>888</v>
      </c>
      <c r="F102" s="478" t="s">
        <v>888</v>
      </c>
      <c r="G102" s="478" t="s">
        <v>888</v>
      </c>
      <c r="H102" s="478" t="s">
        <v>888</v>
      </c>
      <c r="I102" s="478" t="s">
        <v>888</v>
      </c>
      <c r="J102" s="478" t="s">
        <v>888</v>
      </c>
      <c r="K102" s="478" t="s">
        <v>888</v>
      </c>
      <c r="L102" s="478" t="s">
        <v>888</v>
      </c>
      <c r="M102" s="478" t="s">
        <v>888</v>
      </c>
      <c r="N102" s="478" t="s">
        <v>888</v>
      </c>
      <c r="O102" s="465"/>
      <c r="P102" s="82" t="str">
        <f t="shared" ref="P102:P107" si="12">IF(OR(H102="NA",E102="NA",F102="NA",G102="NA"),"NA",SUM(H102)-SUM(E102:G102))</f>
        <v>NA</v>
      </c>
      <c r="Q102" s="83" t="str">
        <f t="shared" ref="Q102:Q107" si="13">IF(OR(M102="NA",H102="NA",I102="NA",J102="NA",K102="NA",L102="NA"),"NA",SUM(M102)-SUM(H102:L102))</f>
        <v>NA</v>
      </c>
    </row>
    <row r="103" spans="1:17" ht="10.35" customHeight="1" x14ac:dyDescent="0.35">
      <c r="A103" s="128" t="s">
        <v>943</v>
      </c>
      <c r="B103" s="432" t="s">
        <v>944</v>
      </c>
      <c r="C103" s="433" t="s">
        <v>945</v>
      </c>
      <c r="D103" s="536" t="s">
        <v>345</v>
      </c>
      <c r="E103" s="478" t="s">
        <v>888</v>
      </c>
      <c r="F103" s="478" t="s">
        <v>888</v>
      </c>
      <c r="G103" s="478" t="s">
        <v>888</v>
      </c>
      <c r="H103" s="478" t="s">
        <v>888</v>
      </c>
      <c r="I103" s="478" t="s">
        <v>888</v>
      </c>
      <c r="J103" s="478" t="s">
        <v>888</v>
      </c>
      <c r="K103" s="478" t="s">
        <v>888</v>
      </c>
      <c r="L103" s="478" t="s">
        <v>888</v>
      </c>
      <c r="M103" s="478" t="s">
        <v>888</v>
      </c>
      <c r="N103" s="478" t="s">
        <v>888</v>
      </c>
      <c r="O103" s="465"/>
      <c r="P103" s="82" t="str">
        <f t="shared" si="12"/>
        <v>NA</v>
      </c>
      <c r="Q103" s="83" t="str">
        <f t="shared" si="13"/>
        <v>NA</v>
      </c>
    </row>
    <row r="104" spans="1:17" ht="10.35" customHeight="1" x14ac:dyDescent="0.35">
      <c r="A104" s="128" t="s">
        <v>946</v>
      </c>
      <c r="B104" s="432" t="s">
        <v>947</v>
      </c>
      <c r="C104" s="433" t="s">
        <v>948</v>
      </c>
      <c r="D104" s="536" t="s">
        <v>345</v>
      </c>
      <c r="E104" s="478" t="s">
        <v>888</v>
      </c>
      <c r="F104" s="478" t="s">
        <v>888</v>
      </c>
      <c r="G104" s="478" t="s">
        <v>888</v>
      </c>
      <c r="H104" s="478" t="s">
        <v>888</v>
      </c>
      <c r="I104" s="478" t="s">
        <v>888</v>
      </c>
      <c r="J104" s="478" t="s">
        <v>888</v>
      </c>
      <c r="K104" s="478" t="s">
        <v>888</v>
      </c>
      <c r="L104" s="478" t="s">
        <v>888</v>
      </c>
      <c r="M104" s="478" t="s">
        <v>888</v>
      </c>
      <c r="N104" s="478" t="s">
        <v>888</v>
      </c>
      <c r="O104" s="465"/>
      <c r="P104" s="82" t="str">
        <f t="shared" si="12"/>
        <v>NA</v>
      </c>
      <c r="Q104" s="83" t="str">
        <f t="shared" si="13"/>
        <v>NA</v>
      </c>
    </row>
    <row r="105" spans="1:17" ht="10.35" customHeight="1" x14ac:dyDescent="0.35">
      <c r="A105" s="128" t="s">
        <v>949</v>
      </c>
      <c r="B105" s="432" t="s">
        <v>950</v>
      </c>
      <c r="C105" s="433" t="s">
        <v>951</v>
      </c>
      <c r="D105" s="536" t="s">
        <v>345</v>
      </c>
      <c r="E105" s="478" t="s">
        <v>888</v>
      </c>
      <c r="F105" s="478" t="s">
        <v>888</v>
      </c>
      <c r="G105" s="478" t="s">
        <v>888</v>
      </c>
      <c r="H105" s="478" t="s">
        <v>888</v>
      </c>
      <c r="I105" s="478" t="s">
        <v>888</v>
      </c>
      <c r="J105" s="478" t="s">
        <v>888</v>
      </c>
      <c r="K105" s="478" t="s">
        <v>888</v>
      </c>
      <c r="L105" s="478" t="s">
        <v>888</v>
      </c>
      <c r="M105" s="478" t="s">
        <v>888</v>
      </c>
      <c r="N105" s="478" t="s">
        <v>888</v>
      </c>
      <c r="O105" s="465"/>
      <c r="P105" s="82" t="str">
        <f t="shared" si="12"/>
        <v>NA</v>
      </c>
      <c r="Q105" s="83" t="str">
        <f t="shared" si="13"/>
        <v>NA</v>
      </c>
    </row>
    <row r="106" spans="1:17" ht="10.35" customHeight="1" x14ac:dyDescent="0.35">
      <c r="A106" s="128" t="s">
        <v>952</v>
      </c>
      <c r="B106" s="432" t="s">
        <v>953</v>
      </c>
      <c r="C106" s="433" t="s">
        <v>954</v>
      </c>
      <c r="D106" s="536" t="s">
        <v>345</v>
      </c>
      <c r="E106" s="478" t="s">
        <v>888</v>
      </c>
      <c r="F106" s="478" t="s">
        <v>888</v>
      </c>
      <c r="G106" s="478" t="s">
        <v>888</v>
      </c>
      <c r="H106" s="478" t="s">
        <v>888</v>
      </c>
      <c r="I106" s="478" t="s">
        <v>888</v>
      </c>
      <c r="J106" s="478" t="s">
        <v>888</v>
      </c>
      <c r="K106" s="478" t="s">
        <v>888</v>
      </c>
      <c r="L106" s="478" t="s">
        <v>888</v>
      </c>
      <c r="M106" s="478" t="s">
        <v>888</v>
      </c>
      <c r="N106" s="478" t="s">
        <v>888</v>
      </c>
      <c r="O106" s="465"/>
      <c r="P106" s="82" t="str">
        <f t="shared" si="12"/>
        <v>NA</v>
      </c>
      <c r="Q106" s="83" t="str">
        <f t="shared" si="13"/>
        <v>NA</v>
      </c>
    </row>
    <row r="107" spans="1:17" ht="10.35" customHeight="1" x14ac:dyDescent="0.35">
      <c r="A107" s="128" t="s">
        <v>955</v>
      </c>
      <c r="B107" s="432" t="s">
        <v>956</v>
      </c>
      <c r="C107" s="433" t="s">
        <v>957</v>
      </c>
      <c r="D107" s="536" t="s">
        <v>345</v>
      </c>
      <c r="E107" s="478" t="s">
        <v>888</v>
      </c>
      <c r="F107" s="478" t="s">
        <v>888</v>
      </c>
      <c r="G107" s="478" t="s">
        <v>888</v>
      </c>
      <c r="H107" s="478" t="s">
        <v>888</v>
      </c>
      <c r="I107" s="478" t="s">
        <v>888</v>
      </c>
      <c r="J107" s="478" t="s">
        <v>888</v>
      </c>
      <c r="K107" s="478" t="s">
        <v>888</v>
      </c>
      <c r="L107" s="478" t="s">
        <v>888</v>
      </c>
      <c r="M107" s="478" t="s">
        <v>888</v>
      </c>
      <c r="N107" s="478" t="s">
        <v>888</v>
      </c>
      <c r="O107" s="465"/>
      <c r="P107" s="82" t="str">
        <f t="shared" si="12"/>
        <v>NA</v>
      </c>
      <c r="Q107" s="83" t="str">
        <f t="shared" si="13"/>
        <v>NA</v>
      </c>
    </row>
    <row r="108" spans="1:17" ht="15" customHeight="1" x14ac:dyDescent="0.35">
      <c r="A108" s="128"/>
      <c r="B108" s="511" t="s">
        <v>343</v>
      </c>
      <c r="C108" s="534" t="s">
        <v>958</v>
      </c>
      <c r="D108" s="535"/>
      <c r="E108" s="434"/>
      <c r="F108" s="434"/>
      <c r="G108" s="434"/>
      <c r="H108" s="501"/>
      <c r="I108" s="434"/>
      <c r="J108" s="434"/>
      <c r="K108" s="501"/>
      <c r="L108" s="434"/>
      <c r="M108" s="502"/>
      <c r="N108" s="434"/>
      <c r="O108" s="465"/>
      <c r="P108" s="82"/>
      <c r="Q108" s="83"/>
    </row>
    <row r="109" spans="1:17" ht="10.35" customHeight="1" x14ac:dyDescent="0.35">
      <c r="A109" s="128" t="s">
        <v>959</v>
      </c>
      <c r="B109" s="84" t="s">
        <v>960</v>
      </c>
      <c r="C109" s="85" t="s">
        <v>942</v>
      </c>
      <c r="D109" s="165" t="s">
        <v>345</v>
      </c>
      <c r="E109" s="158" t="s">
        <v>888</v>
      </c>
      <c r="F109" s="158" t="s">
        <v>888</v>
      </c>
      <c r="G109" s="158" t="s">
        <v>888</v>
      </c>
      <c r="H109" s="158" t="s">
        <v>888</v>
      </c>
      <c r="I109" s="158" t="s">
        <v>888</v>
      </c>
      <c r="J109" s="158" t="s">
        <v>888</v>
      </c>
      <c r="K109" s="158" t="s">
        <v>888</v>
      </c>
      <c r="L109" s="158" t="s">
        <v>888</v>
      </c>
      <c r="M109" s="158" t="s">
        <v>888</v>
      </c>
      <c r="N109" s="158" t="s">
        <v>888</v>
      </c>
      <c r="O109" s="465"/>
      <c r="P109" s="82" t="str">
        <f t="shared" ref="P109:P114" si="14">IF(OR(H109="NA",E109="NA",F109="NA",G109="NA"),"NA",SUM(H109)-SUM(E109:G109))</f>
        <v>NA</v>
      </c>
      <c r="Q109" s="83" t="str">
        <f t="shared" ref="Q109:Q114" si="15">IF(OR(M109="NA",H109="NA",I109="NA",J109="NA",K109="NA",L109="NA"),"NA",SUM(M109)-SUM(H109:L109))</f>
        <v>NA</v>
      </c>
    </row>
    <row r="110" spans="1:17" ht="10.35" customHeight="1" x14ac:dyDescent="0.35">
      <c r="A110" s="128" t="s">
        <v>961</v>
      </c>
      <c r="B110" s="84" t="s">
        <v>962</v>
      </c>
      <c r="C110" s="85" t="s">
        <v>945</v>
      </c>
      <c r="D110" s="165" t="s">
        <v>345</v>
      </c>
      <c r="E110" s="158" t="s">
        <v>888</v>
      </c>
      <c r="F110" s="158" t="s">
        <v>888</v>
      </c>
      <c r="G110" s="158" t="s">
        <v>888</v>
      </c>
      <c r="H110" s="158" t="s">
        <v>888</v>
      </c>
      <c r="I110" s="158" t="s">
        <v>888</v>
      </c>
      <c r="J110" s="158" t="s">
        <v>888</v>
      </c>
      <c r="K110" s="158" t="s">
        <v>888</v>
      </c>
      <c r="L110" s="158" t="s">
        <v>888</v>
      </c>
      <c r="M110" s="158" t="s">
        <v>888</v>
      </c>
      <c r="N110" s="158" t="s">
        <v>888</v>
      </c>
      <c r="O110" s="465"/>
      <c r="P110" s="82" t="str">
        <f t="shared" si="14"/>
        <v>NA</v>
      </c>
      <c r="Q110" s="83" t="str">
        <f t="shared" si="15"/>
        <v>NA</v>
      </c>
    </row>
    <row r="111" spans="1:17" ht="10.35" customHeight="1" x14ac:dyDescent="0.35">
      <c r="A111" s="128" t="s">
        <v>963</v>
      </c>
      <c r="B111" s="84" t="s">
        <v>964</v>
      </c>
      <c r="C111" s="85" t="s">
        <v>948</v>
      </c>
      <c r="D111" s="165" t="s">
        <v>345</v>
      </c>
      <c r="E111" s="158" t="s">
        <v>888</v>
      </c>
      <c r="F111" s="158" t="s">
        <v>888</v>
      </c>
      <c r="G111" s="158" t="s">
        <v>888</v>
      </c>
      <c r="H111" s="158" t="s">
        <v>888</v>
      </c>
      <c r="I111" s="158" t="s">
        <v>888</v>
      </c>
      <c r="J111" s="158" t="s">
        <v>888</v>
      </c>
      <c r="K111" s="158" t="s">
        <v>888</v>
      </c>
      <c r="L111" s="158" t="s">
        <v>888</v>
      </c>
      <c r="M111" s="158" t="s">
        <v>888</v>
      </c>
      <c r="N111" s="158" t="s">
        <v>888</v>
      </c>
      <c r="O111" s="465"/>
      <c r="P111" s="82" t="str">
        <f t="shared" si="14"/>
        <v>NA</v>
      </c>
      <c r="Q111" s="83" t="str">
        <f t="shared" si="15"/>
        <v>NA</v>
      </c>
    </row>
    <row r="112" spans="1:17" ht="10.35" customHeight="1" x14ac:dyDescent="0.35">
      <c r="A112" s="128" t="s">
        <v>965</v>
      </c>
      <c r="B112" s="84" t="s">
        <v>966</v>
      </c>
      <c r="C112" s="85" t="s">
        <v>951</v>
      </c>
      <c r="D112" s="165" t="s">
        <v>345</v>
      </c>
      <c r="E112" s="158" t="s">
        <v>888</v>
      </c>
      <c r="F112" s="158" t="s">
        <v>888</v>
      </c>
      <c r="G112" s="158" t="s">
        <v>888</v>
      </c>
      <c r="H112" s="158" t="s">
        <v>888</v>
      </c>
      <c r="I112" s="158" t="s">
        <v>888</v>
      </c>
      <c r="J112" s="158" t="s">
        <v>888</v>
      </c>
      <c r="K112" s="158" t="s">
        <v>888</v>
      </c>
      <c r="L112" s="158" t="s">
        <v>888</v>
      </c>
      <c r="M112" s="158" t="s">
        <v>888</v>
      </c>
      <c r="N112" s="158" t="s">
        <v>888</v>
      </c>
      <c r="O112" s="465"/>
      <c r="P112" s="82" t="str">
        <f t="shared" si="14"/>
        <v>NA</v>
      </c>
      <c r="Q112" s="83" t="str">
        <f t="shared" si="15"/>
        <v>NA</v>
      </c>
    </row>
    <row r="113" spans="1:1025" ht="10.35" customHeight="1" x14ac:dyDescent="0.35">
      <c r="A113" s="128" t="s">
        <v>967</v>
      </c>
      <c r="B113" s="84" t="s">
        <v>968</v>
      </c>
      <c r="C113" s="85" t="s">
        <v>954</v>
      </c>
      <c r="D113" s="165" t="s">
        <v>345</v>
      </c>
      <c r="E113" s="158" t="s">
        <v>888</v>
      </c>
      <c r="F113" s="158" t="s">
        <v>888</v>
      </c>
      <c r="G113" s="158" t="s">
        <v>888</v>
      </c>
      <c r="H113" s="158" t="s">
        <v>888</v>
      </c>
      <c r="I113" s="158" t="s">
        <v>888</v>
      </c>
      <c r="J113" s="158" t="s">
        <v>888</v>
      </c>
      <c r="K113" s="158" t="s">
        <v>888</v>
      </c>
      <c r="L113" s="158" t="s">
        <v>888</v>
      </c>
      <c r="M113" s="158" t="s">
        <v>888</v>
      </c>
      <c r="N113" s="158" t="s">
        <v>888</v>
      </c>
      <c r="O113" s="465"/>
      <c r="P113" s="82" t="str">
        <f t="shared" si="14"/>
        <v>NA</v>
      </c>
      <c r="Q113" s="83" t="str">
        <f t="shared" si="15"/>
        <v>NA</v>
      </c>
    </row>
    <row r="114" spans="1:1025" ht="10.35" customHeight="1" x14ac:dyDescent="0.35">
      <c r="A114" s="128" t="s">
        <v>969</v>
      </c>
      <c r="B114" s="77" t="s">
        <v>970</v>
      </c>
      <c r="C114" s="90" t="s">
        <v>957</v>
      </c>
      <c r="D114" s="146" t="s">
        <v>345</v>
      </c>
      <c r="E114" s="158" t="s">
        <v>888</v>
      </c>
      <c r="F114" s="158" t="s">
        <v>888</v>
      </c>
      <c r="G114" s="158" t="s">
        <v>888</v>
      </c>
      <c r="H114" s="158" t="s">
        <v>888</v>
      </c>
      <c r="I114" s="158" t="s">
        <v>888</v>
      </c>
      <c r="J114" s="158" t="s">
        <v>888</v>
      </c>
      <c r="K114" s="158" t="s">
        <v>888</v>
      </c>
      <c r="L114" s="158" t="s">
        <v>888</v>
      </c>
      <c r="M114" s="158" t="s">
        <v>888</v>
      </c>
      <c r="N114" s="158" t="s">
        <v>888</v>
      </c>
      <c r="O114" s="465"/>
      <c r="P114" s="91" t="str">
        <f t="shared" si="14"/>
        <v>NA</v>
      </c>
      <c r="Q114" s="92" t="str">
        <f t="shared" si="15"/>
        <v>NA</v>
      </c>
    </row>
    <row r="115" spans="1:1025" s="605" customFormat="1" ht="10.5" customHeight="1" x14ac:dyDescent="0.25">
      <c r="A115" s="543"/>
      <c r="B115" s="610"/>
      <c r="C115" s="611"/>
      <c r="D115" s="611"/>
      <c r="E115" s="603"/>
      <c r="F115" s="603"/>
      <c r="G115" s="603"/>
      <c r="H115" s="603"/>
      <c r="I115" s="603"/>
      <c r="J115" s="603"/>
      <c r="K115" s="603"/>
      <c r="L115" s="603"/>
      <c r="M115" s="603"/>
      <c r="N115" s="603"/>
      <c r="O115" s="603"/>
      <c r="P115" s="603"/>
      <c r="Q115" s="603"/>
      <c r="R115" s="612"/>
      <c r="S115" s="612"/>
      <c r="T115" s="612"/>
      <c r="U115" s="612"/>
      <c r="V115" s="612"/>
      <c r="W115" s="612"/>
      <c r="X115" s="612"/>
      <c r="Y115" s="612"/>
      <c r="Z115" s="612"/>
      <c r="AA115" s="612"/>
      <c r="AB115" s="612"/>
      <c r="AC115" s="612"/>
      <c r="AD115" s="612"/>
      <c r="AE115" s="612"/>
      <c r="AF115" s="543"/>
      <c r="AG115" s="543"/>
      <c r="AH115" s="543"/>
      <c r="AI115" s="543"/>
      <c r="AJ115" s="543"/>
      <c r="AK115" s="543"/>
      <c r="AL115" s="543"/>
      <c r="AM115" s="543"/>
      <c r="AN115" s="543"/>
      <c r="AO115" s="543"/>
      <c r="AP115" s="543"/>
      <c r="AQ115" s="543"/>
      <c r="AR115" s="543"/>
      <c r="AS115" s="543"/>
      <c r="AT115" s="543"/>
      <c r="AU115" s="543"/>
      <c r="AV115" s="543"/>
      <c r="AW115" s="543"/>
      <c r="AX115" s="543"/>
      <c r="AY115" s="543"/>
      <c r="AZ115" s="543"/>
      <c r="BA115" s="543"/>
      <c r="BB115" s="543"/>
      <c r="BC115" s="543"/>
      <c r="BD115" s="543"/>
      <c r="BE115" s="543"/>
      <c r="BF115" s="543"/>
      <c r="BG115" s="543"/>
      <c r="BH115" s="543"/>
      <c r="BI115" s="543"/>
      <c r="BJ115" s="543"/>
      <c r="BK115" s="543"/>
      <c r="BL115" s="543"/>
      <c r="BM115" s="543"/>
      <c r="BN115" s="543"/>
      <c r="BO115" s="543"/>
      <c r="BP115" s="543"/>
      <c r="BQ115" s="543"/>
      <c r="BR115" s="543"/>
      <c r="BS115" s="543"/>
      <c r="BT115" s="543"/>
      <c r="BU115" s="543"/>
      <c r="BV115" s="543"/>
      <c r="BW115" s="543"/>
      <c r="BX115" s="543"/>
      <c r="BY115" s="543"/>
      <c r="BZ115" s="543"/>
      <c r="CA115" s="543"/>
      <c r="CB115" s="543"/>
      <c r="CC115" s="543"/>
      <c r="CD115" s="543"/>
      <c r="CE115" s="543"/>
      <c r="CF115" s="543"/>
      <c r="CG115" s="543"/>
      <c r="CH115" s="543"/>
      <c r="CI115" s="543"/>
      <c r="CJ115" s="543"/>
      <c r="CK115" s="543"/>
      <c r="CL115" s="543"/>
      <c r="CM115" s="543"/>
      <c r="CN115" s="543"/>
      <c r="CO115" s="543"/>
      <c r="CP115" s="543"/>
      <c r="CQ115" s="543"/>
      <c r="CR115" s="543"/>
      <c r="CS115" s="543"/>
      <c r="CT115" s="543"/>
      <c r="CU115" s="543"/>
      <c r="CV115" s="543"/>
      <c r="CW115" s="543"/>
      <c r="CX115" s="543"/>
      <c r="CY115" s="543"/>
      <c r="CZ115" s="543"/>
      <c r="DA115" s="543"/>
      <c r="DB115" s="543"/>
      <c r="DC115" s="543"/>
      <c r="DD115" s="543"/>
      <c r="DE115" s="543"/>
      <c r="DF115" s="543"/>
      <c r="DG115" s="543"/>
      <c r="DH115" s="543"/>
      <c r="DI115" s="543"/>
      <c r="DJ115" s="543"/>
      <c r="DK115" s="543"/>
      <c r="DL115" s="543"/>
      <c r="DM115" s="543"/>
      <c r="DN115" s="543"/>
      <c r="DO115" s="543"/>
      <c r="DP115" s="543"/>
      <c r="DQ115" s="543"/>
      <c r="DR115" s="543"/>
      <c r="DS115" s="543"/>
      <c r="DT115" s="543"/>
      <c r="DU115" s="543"/>
      <c r="DV115" s="543"/>
      <c r="DW115" s="543"/>
      <c r="DX115" s="543"/>
      <c r="DY115" s="543"/>
      <c r="DZ115" s="543"/>
      <c r="EA115" s="543"/>
      <c r="EB115" s="543"/>
      <c r="EC115" s="543"/>
      <c r="ED115" s="543"/>
      <c r="EE115" s="543"/>
      <c r="EF115" s="543"/>
      <c r="EG115" s="543"/>
      <c r="EH115" s="543"/>
      <c r="EI115" s="543"/>
      <c r="EJ115" s="543"/>
      <c r="EK115" s="543"/>
      <c r="EL115" s="543"/>
      <c r="EM115" s="543"/>
      <c r="EN115" s="543"/>
      <c r="EO115" s="543"/>
      <c r="EP115" s="543"/>
      <c r="EQ115" s="543"/>
      <c r="ER115" s="543"/>
      <c r="ES115" s="543"/>
      <c r="ET115" s="543"/>
      <c r="EU115" s="543"/>
      <c r="EV115" s="543"/>
      <c r="EW115" s="543"/>
      <c r="EX115" s="543"/>
      <c r="EY115" s="543"/>
      <c r="EZ115" s="543"/>
      <c r="FA115" s="543"/>
      <c r="FB115" s="543"/>
      <c r="FC115" s="543"/>
      <c r="FD115" s="543"/>
      <c r="FE115" s="543"/>
      <c r="FF115" s="543"/>
      <c r="FG115" s="543"/>
      <c r="FH115" s="543"/>
      <c r="FI115" s="543"/>
      <c r="FJ115" s="543"/>
      <c r="FK115" s="543"/>
      <c r="FL115" s="543"/>
      <c r="FM115" s="543"/>
      <c r="FN115" s="543"/>
      <c r="FO115" s="543"/>
      <c r="FP115" s="543"/>
      <c r="FQ115" s="543"/>
      <c r="FR115" s="543"/>
      <c r="FS115" s="543"/>
      <c r="FT115" s="543"/>
      <c r="FU115" s="543"/>
      <c r="FV115" s="543"/>
      <c r="FW115" s="543"/>
      <c r="FX115" s="543"/>
      <c r="FY115" s="543"/>
      <c r="FZ115" s="543"/>
      <c r="GA115" s="543"/>
      <c r="GB115" s="543"/>
      <c r="GC115" s="543"/>
      <c r="GD115" s="543"/>
      <c r="GE115" s="543"/>
      <c r="GF115" s="543"/>
      <c r="GG115" s="543"/>
      <c r="GH115" s="543"/>
      <c r="GI115" s="543"/>
      <c r="GJ115" s="543"/>
      <c r="GK115" s="543"/>
      <c r="GL115" s="543"/>
      <c r="GM115" s="543"/>
      <c r="GN115" s="543"/>
      <c r="GO115" s="543"/>
      <c r="GP115" s="543"/>
      <c r="GQ115" s="543"/>
      <c r="GR115" s="543"/>
      <c r="GS115" s="543"/>
      <c r="GT115" s="543"/>
      <c r="GU115" s="543"/>
      <c r="GV115" s="543"/>
      <c r="GW115" s="543"/>
      <c r="GX115" s="543"/>
      <c r="GY115" s="543"/>
      <c r="GZ115" s="543"/>
      <c r="HA115" s="543"/>
      <c r="HB115" s="543"/>
      <c r="HC115" s="543"/>
      <c r="HD115" s="543"/>
      <c r="HE115" s="543"/>
      <c r="HF115" s="543"/>
      <c r="HG115" s="543"/>
      <c r="HH115" s="543"/>
      <c r="HI115" s="543"/>
      <c r="HJ115" s="543"/>
      <c r="HK115" s="543"/>
      <c r="HL115" s="543"/>
      <c r="HM115" s="543"/>
      <c r="HN115" s="543"/>
      <c r="HO115" s="543"/>
      <c r="HP115" s="543"/>
      <c r="HQ115" s="543"/>
      <c r="HR115" s="543"/>
      <c r="HS115" s="543"/>
      <c r="HT115" s="543"/>
      <c r="HU115" s="543"/>
      <c r="HV115" s="543"/>
      <c r="HW115" s="543"/>
      <c r="HX115" s="543"/>
      <c r="HY115" s="543"/>
      <c r="HZ115" s="543"/>
      <c r="IA115" s="543"/>
      <c r="IB115" s="543"/>
      <c r="IC115" s="543"/>
      <c r="ID115" s="543"/>
      <c r="IE115" s="543"/>
      <c r="IF115" s="543"/>
      <c r="IG115" s="543"/>
      <c r="IH115" s="543"/>
      <c r="II115" s="543"/>
      <c r="IJ115" s="543"/>
      <c r="IK115" s="543"/>
      <c r="IL115" s="543"/>
      <c r="IM115" s="543"/>
      <c r="IN115" s="543"/>
      <c r="IO115" s="543"/>
      <c r="IP115" s="543"/>
      <c r="IQ115" s="543"/>
      <c r="IR115" s="543"/>
      <c r="IS115" s="543"/>
      <c r="IT115" s="543"/>
      <c r="IU115" s="543"/>
      <c r="IV115" s="543"/>
      <c r="IW115" s="543"/>
      <c r="IX115" s="543"/>
      <c r="IY115" s="543"/>
      <c r="IZ115" s="543"/>
      <c r="JA115" s="543"/>
      <c r="JB115" s="543"/>
      <c r="JC115" s="543"/>
      <c r="JD115" s="543"/>
      <c r="JE115" s="543"/>
      <c r="JF115" s="543"/>
      <c r="JG115" s="543"/>
      <c r="JH115" s="543"/>
      <c r="JI115" s="543"/>
      <c r="JJ115" s="543"/>
      <c r="JK115" s="543"/>
      <c r="JL115" s="543"/>
      <c r="JM115" s="543"/>
      <c r="JN115" s="543"/>
      <c r="JO115" s="543"/>
      <c r="JP115" s="543"/>
      <c r="JQ115" s="543"/>
      <c r="JR115" s="543"/>
      <c r="JS115" s="543"/>
      <c r="JT115" s="543"/>
      <c r="JU115" s="543"/>
      <c r="JV115" s="543"/>
      <c r="JW115" s="543"/>
      <c r="JX115" s="543"/>
      <c r="JY115" s="543"/>
      <c r="JZ115" s="543"/>
      <c r="KA115" s="543"/>
      <c r="KB115" s="543"/>
      <c r="KC115" s="543"/>
      <c r="KD115" s="543"/>
      <c r="KE115" s="543"/>
      <c r="KF115" s="543"/>
      <c r="KG115" s="543"/>
      <c r="KH115" s="543"/>
      <c r="KI115" s="543"/>
      <c r="KJ115" s="543"/>
      <c r="KK115" s="543"/>
      <c r="KL115" s="543"/>
      <c r="KM115" s="543"/>
      <c r="KN115" s="543"/>
      <c r="KO115" s="543"/>
      <c r="KP115" s="543"/>
      <c r="KQ115" s="543"/>
      <c r="KR115" s="543"/>
      <c r="KS115" s="543"/>
      <c r="KT115" s="543"/>
      <c r="KU115" s="543"/>
      <c r="KV115" s="543"/>
      <c r="KW115" s="543"/>
      <c r="KX115" s="543"/>
      <c r="KY115" s="543"/>
      <c r="KZ115" s="543"/>
      <c r="LA115" s="543"/>
      <c r="LB115" s="543"/>
      <c r="LC115" s="543"/>
      <c r="LD115" s="543"/>
      <c r="LE115" s="543"/>
      <c r="LF115" s="543"/>
      <c r="LG115" s="543"/>
      <c r="LH115" s="543"/>
      <c r="LI115" s="543"/>
      <c r="LJ115" s="543"/>
      <c r="LK115" s="543"/>
      <c r="LL115" s="543"/>
      <c r="LM115" s="543"/>
      <c r="LN115" s="543"/>
      <c r="LO115" s="543"/>
      <c r="LP115" s="543"/>
      <c r="LQ115" s="543"/>
      <c r="LR115" s="543"/>
      <c r="LS115" s="543"/>
      <c r="LT115" s="543"/>
      <c r="LU115" s="543"/>
      <c r="LV115" s="543"/>
      <c r="LW115" s="543"/>
      <c r="LX115" s="543"/>
      <c r="LY115" s="543"/>
      <c r="LZ115" s="543"/>
      <c r="MA115" s="543"/>
      <c r="MB115" s="543"/>
      <c r="MC115" s="543"/>
      <c r="MD115" s="543"/>
      <c r="ME115" s="543"/>
      <c r="MF115" s="543"/>
      <c r="MG115" s="543"/>
      <c r="MH115" s="543"/>
      <c r="MI115" s="543"/>
      <c r="MJ115" s="543"/>
      <c r="MK115" s="543"/>
      <c r="ML115" s="543"/>
      <c r="MM115" s="543"/>
      <c r="MN115" s="543"/>
      <c r="MO115" s="543"/>
      <c r="MP115" s="543"/>
      <c r="MQ115" s="543"/>
      <c r="MR115" s="543"/>
      <c r="MS115" s="543"/>
      <c r="MT115" s="543"/>
      <c r="MU115" s="543"/>
      <c r="MV115" s="543"/>
      <c r="MW115" s="543"/>
      <c r="MX115" s="543"/>
      <c r="MY115" s="543"/>
      <c r="MZ115" s="543"/>
      <c r="NA115" s="543"/>
      <c r="NB115" s="543"/>
      <c r="NC115" s="543"/>
      <c r="ND115" s="543"/>
      <c r="NE115" s="543"/>
      <c r="NF115" s="543"/>
      <c r="NG115" s="543"/>
      <c r="NH115" s="543"/>
      <c r="NI115" s="543"/>
      <c r="NJ115" s="543"/>
      <c r="NK115" s="543"/>
      <c r="NL115" s="543"/>
      <c r="NM115" s="543"/>
      <c r="NN115" s="543"/>
      <c r="NO115" s="543"/>
      <c r="NP115" s="543"/>
      <c r="NQ115" s="543"/>
      <c r="NR115" s="543"/>
      <c r="NS115" s="543"/>
      <c r="NT115" s="543"/>
      <c r="NU115" s="543"/>
      <c r="NV115" s="543"/>
      <c r="NW115" s="543"/>
      <c r="NX115" s="543"/>
      <c r="NY115" s="543"/>
      <c r="NZ115" s="543"/>
      <c r="OA115" s="543"/>
      <c r="OB115" s="543"/>
      <c r="OC115" s="543"/>
      <c r="OD115" s="543"/>
      <c r="OE115" s="543"/>
      <c r="OF115" s="543"/>
      <c r="OG115" s="543"/>
      <c r="OH115" s="543"/>
      <c r="OI115" s="543"/>
      <c r="OJ115" s="543"/>
      <c r="OK115" s="543"/>
      <c r="OL115" s="543"/>
      <c r="OM115" s="543"/>
      <c r="ON115" s="543"/>
      <c r="OO115" s="543"/>
      <c r="OP115" s="543"/>
      <c r="OQ115" s="543"/>
      <c r="OR115" s="543"/>
      <c r="OS115" s="543"/>
      <c r="OT115" s="543"/>
      <c r="OU115" s="543"/>
      <c r="OV115" s="543"/>
      <c r="OW115" s="543"/>
      <c r="OX115" s="543"/>
      <c r="OY115" s="543"/>
      <c r="OZ115" s="543"/>
      <c r="PA115" s="543"/>
      <c r="PB115" s="543"/>
      <c r="PC115" s="543"/>
      <c r="PD115" s="543"/>
      <c r="PE115" s="543"/>
      <c r="PF115" s="543"/>
      <c r="PG115" s="543"/>
      <c r="PH115" s="543"/>
      <c r="PI115" s="543"/>
      <c r="PJ115" s="543"/>
      <c r="PK115" s="543"/>
      <c r="PL115" s="543"/>
      <c r="PM115" s="543"/>
      <c r="PN115" s="543"/>
      <c r="PO115" s="543"/>
      <c r="PP115" s="543"/>
      <c r="PQ115" s="543"/>
      <c r="PR115" s="543"/>
      <c r="PS115" s="543"/>
      <c r="PT115" s="543"/>
      <c r="PU115" s="543"/>
      <c r="PV115" s="543"/>
      <c r="PW115" s="543"/>
      <c r="PX115" s="543"/>
      <c r="PY115" s="543"/>
      <c r="PZ115" s="543"/>
      <c r="QA115" s="543"/>
      <c r="QB115" s="543"/>
      <c r="QC115" s="543"/>
      <c r="QD115" s="543"/>
      <c r="QE115" s="543"/>
      <c r="QF115" s="543"/>
      <c r="QG115" s="543"/>
      <c r="QH115" s="543"/>
      <c r="QI115" s="543"/>
      <c r="QJ115" s="543"/>
      <c r="QK115" s="543"/>
      <c r="QL115" s="543"/>
      <c r="QM115" s="543"/>
      <c r="QN115" s="543"/>
      <c r="QO115" s="543"/>
      <c r="QP115" s="543"/>
      <c r="QQ115" s="543"/>
      <c r="QR115" s="543"/>
      <c r="QS115" s="543"/>
      <c r="QT115" s="543"/>
      <c r="QU115" s="543"/>
      <c r="QV115" s="543"/>
      <c r="QW115" s="543"/>
      <c r="QX115" s="543"/>
      <c r="QY115" s="543"/>
      <c r="QZ115" s="543"/>
      <c r="RA115" s="543"/>
      <c r="RB115" s="543"/>
      <c r="RC115" s="543"/>
      <c r="RD115" s="543"/>
      <c r="RE115" s="543"/>
      <c r="RF115" s="543"/>
      <c r="RG115" s="543"/>
      <c r="RH115" s="543"/>
      <c r="RI115" s="543"/>
      <c r="RJ115" s="543"/>
      <c r="RK115" s="543"/>
      <c r="RL115" s="543"/>
      <c r="RM115" s="543"/>
      <c r="RN115" s="543"/>
      <c r="RO115" s="543"/>
      <c r="RP115" s="543"/>
      <c r="RQ115" s="543"/>
      <c r="RR115" s="543"/>
      <c r="RS115" s="543"/>
      <c r="RT115" s="543"/>
      <c r="RU115" s="543"/>
      <c r="RV115" s="543"/>
      <c r="RW115" s="543"/>
      <c r="RX115" s="543"/>
      <c r="RY115" s="543"/>
      <c r="RZ115" s="543"/>
      <c r="SA115" s="543"/>
      <c r="SB115" s="543"/>
      <c r="SC115" s="543"/>
      <c r="SD115" s="543"/>
      <c r="SE115" s="543"/>
      <c r="SF115" s="543"/>
      <c r="SG115" s="543"/>
      <c r="SH115" s="543"/>
      <c r="SI115" s="543"/>
      <c r="SJ115" s="543"/>
      <c r="SK115" s="543"/>
      <c r="SL115" s="543"/>
      <c r="SM115" s="543"/>
      <c r="SN115" s="543"/>
      <c r="SO115" s="543"/>
      <c r="SP115" s="543"/>
      <c r="SQ115" s="543"/>
      <c r="SR115" s="543"/>
      <c r="SS115" s="543"/>
      <c r="ST115" s="543"/>
      <c r="SU115" s="543"/>
      <c r="SV115" s="543"/>
      <c r="SW115" s="543"/>
      <c r="SX115" s="543"/>
      <c r="SY115" s="543"/>
      <c r="SZ115" s="543"/>
      <c r="TA115" s="543"/>
      <c r="TB115" s="543"/>
      <c r="TC115" s="543"/>
      <c r="TD115" s="543"/>
      <c r="TE115" s="543"/>
      <c r="TF115" s="543"/>
      <c r="TG115" s="543"/>
      <c r="TH115" s="543"/>
      <c r="TI115" s="543"/>
      <c r="TJ115" s="543"/>
      <c r="TK115" s="543"/>
      <c r="TL115" s="543"/>
      <c r="TM115" s="543"/>
      <c r="TN115" s="543"/>
      <c r="TO115" s="543"/>
      <c r="TP115" s="543"/>
      <c r="TQ115" s="543"/>
      <c r="TR115" s="543"/>
      <c r="TS115" s="543"/>
      <c r="TT115" s="543"/>
      <c r="TU115" s="543"/>
      <c r="TV115" s="543"/>
      <c r="TW115" s="543"/>
      <c r="TX115" s="543"/>
      <c r="TY115" s="543"/>
      <c r="TZ115" s="543"/>
      <c r="UA115" s="543"/>
      <c r="UB115" s="543"/>
      <c r="UC115" s="543"/>
      <c r="UD115" s="543"/>
      <c r="UE115" s="543"/>
      <c r="UF115" s="543"/>
      <c r="UG115" s="543"/>
      <c r="UH115" s="543"/>
      <c r="UI115" s="543"/>
      <c r="UJ115" s="543"/>
      <c r="UK115" s="543"/>
      <c r="UL115" s="543"/>
      <c r="UM115" s="543"/>
      <c r="UN115" s="543"/>
      <c r="UO115" s="543"/>
      <c r="UP115" s="543"/>
      <c r="UQ115" s="543"/>
      <c r="UR115" s="543"/>
      <c r="US115" s="543"/>
      <c r="UT115" s="543"/>
      <c r="UU115" s="543"/>
      <c r="UV115" s="543"/>
      <c r="UW115" s="543"/>
      <c r="UX115" s="543"/>
      <c r="UY115" s="543"/>
      <c r="UZ115" s="543"/>
      <c r="VA115" s="543"/>
      <c r="VB115" s="543"/>
      <c r="VC115" s="543"/>
      <c r="VD115" s="543"/>
      <c r="VE115" s="543"/>
      <c r="VF115" s="543"/>
      <c r="VG115" s="543"/>
      <c r="VH115" s="543"/>
      <c r="VI115" s="543"/>
      <c r="VJ115" s="543"/>
      <c r="VK115" s="543"/>
      <c r="VL115" s="543"/>
      <c r="VM115" s="543"/>
      <c r="VN115" s="543"/>
      <c r="VO115" s="543"/>
      <c r="VP115" s="543"/>
      <c r="VQ115" s="543"/>
      <c r="VR115" s="543"/>
      <c r="VS115" s="543"/>
      <c r="VT115" s="543"/>
      <c r="VU115" s="543"/>
      <c r="VV115" s="543"/>
      <c r="VW115" s="543"/>
      <c r="VX115" s="543"/>
      <c r="VY115" s="543"/>
      <c r="VZ115" s="543"/>
      <c r="WA115" s="543"/>
      <c r="WB115" s="543"/>
      <c r="WC115" s="543"/>
      <c r="WD115" s="543"/>
      <c r="WE115" s="543"/>
      <c r="WF115" s="543"/>
      <c r="WG115" s="543"/>
      <c r="WH115" s="543"/>
      <c r="WI115" s="543"/>
      <c r="WJ115" s="543"/>
      <c r="WK115" s="543"/>
      <c r="WL115" s="543"/>
      <c r="WM115" s="543"/>
      <c r="WN115" s="543"/>
      <c r="WO115" s="543"/>
      <c r="WP115" s="543"/>
      <c r="WQ115" s="543"/>
      <c r="WR115" s="543"/>
      <c r="WS115" s="543"/>
      <c r="WT115" s="543"/>
      <c r="WU115" s="543"/>
      <c r="WV115" s="543"/>
      <c r="WW115" s="543"/>
      <c r="WX115" s="543"/>
      <c r="WY115" s="543"/>
      <c r="WZ115" s="543"/>
      <c r="XA115" s="543"/>
      <c r="XB115" s="543"/>
      <c r="XC115" s="543"/>
      <c r="XD115" s="543"/>
      <c r="XE115" s="543"/>
      <c r="XF115" s="543"/>
      <c r="XG115" s="543"/>
      <c r="XH115" s="543"/>
      <c r="XI115" s="543"/>
      <c r="XJ115" s="543"/>
      <c r="XK115" s="543"/>
      <c r="XL115" s="543"/>
      <c r="XM115" s="543"/>
      <c r="XN115" s="543"/>
      <c r="XO115" s="543"/>
      <c r="XP115" s="543"/>
      <c r="XQ115" s="543"/>
      <c r="XR115" s="543"/>
      <c r="XS115" s="543"/>
      <c r="XT115" s="543"/>
      <c r="XU115" s="543"/>
      <c r="XV115" s="543"/>
      <c r="XW115" s="543"/>
      <c r="XX115" s="543"/>
      <c r="XY115" s="543"/>
      <c r="XZ115" s="543"/>
      <c r="YA115" s="543"/>
      <c r="YB115" s="543"/>
      <c r="YC115" s="543"/>
      <c r="YD115" s="543"/>
      <c r="YE115" s="543"/>
      <c r="YF115" s="543"/>
      <c r="YG115" s="543"/>
      <c r="YH115" s="543"/>
      <c r="YI115" s="543"/>
      <c r="YJ115" s="543"/>
      <c r="YK115" s="543"/>
      <c r="YL115" s="543"/>
      <c r="YM115" s="543"/>
      <c r="YN115" s="543"/>
      <c r="YO115" s="543"/>
      <c r="YP115" s="543"/>
      <c r="YQ115" s="543"/>
      <c r="YR115" s="543"/>
      <c r="YS115" s="543"/>
      <c r="YT115" s="543"/>
      <c r="YU115" s="543"/>
      <c r="YV115" s="543"/>
      <c r="YW115" s="543"/>
      <c r="YX115" s="543"/>
      <c r="YY115" s="543"/>
      <c r="YZ115" s="543"/>
      <c r="ZA115" s="543"/>
      <c r="ZB115" s="543"/>
      <c r="ZC115" s="543"/>
      <c r="ZD115" s="543"/>
      <c r="ZE115" s="543"/>
      <c r="ZF115" s="543"/>
      <c r="ZG115" s="543"/>
      <c r="ZH115" s="543"/>
      <c r="ZI115" s="543"/>
      <c r="ZJ115" s="543"/>
      <c r="ZK115" s="543"/>
      <c r="ZL115" s="543"/>
      <c r="ZM115" s="543"/>
      <c r="ZN115" s="543"/>
      <c r="ZO115" s="543"/>
      <c r="ZP115" s="543"/>
      <c r="ZQ115" s="543"/>
      <c r="ZR115" s="543"/>
      <c r="ZS115" s="543"/>
      <c r="ZT115" s="543"/>
      <c r="ZU115" s="543"/>
      <c r="ZV115" s="543"/>
      <c r="ZW115" s="543"/>
      <c r="ZX115" s="543"/>
      <c r="ZY115" s="543"/>
      <c r="ZZ115" s="543"/>
      <c r="AAA115" s="543"/>
      <c r="AAB115" s="543"/>
      <c r="AAC115" s="543"/>
      <c r="AAD115" s="543"/>
      <c r="AAE115" s="543"/>
      <c r="AAF115" s="543"/>
      <c r="AAG115" s="543"/>
      <c r="AAH115" s="543"/>
      <c r="AAI115" s="543"/>
      <c r="AAJ115" s="543"/>
      <c r="AAK115" s="543"/>
      <c r="AAL115" s="543"/>
      <c r="AAM115" s="543"/>
      <c r="AAN115" s="543"/>
      <c r="AAO115" s="543"/>
      <c r="AAP115" s="543"/>
      <c r="AAQ115" s="543"/>
      <c r="AAR115" s="543"/>
      <c r="AAS115" s="543"/>
      <c r="AAT115" s="543"/>
      <c r="AAU115" s="543"/>
      <c r="AAV115" s="543"/>
      <c r="AAW115" s="543"/>
      <c r="AAX115" s="543"/>
      <c r="AAY115" s="543"/>
      <c r="AAZ115" s="543"/>
      <c r="ABA115" s="543"/>
      <c r="ABB115" s="543"/>
      <c r="ABC115" s="543"/>
      <c r="ABD115" s="543"/>
      <c r="ABE115" s="543"/>
      <c r="ABF115" s="543"/>
      <c r="ABG115" s="543"/>
      <c r="ABH115" s="543"/>
      <c r="ABI115" s="543"/>
      <c r="ABJ115" s="543"/>
      <c r="ABK115" s="543"/>
      <c r="ABL115" s="543"/>
      <c r="ABM115" s="543"/>
      <c r="ABN115" s="543"/>
      <c r="ABO115" s="543"/>
      <c r="ABP115" s="543"/>
      <c r="ABQ115" s="543"/>
      <c r="ABR115" s="543"/>
      <c r="ABS115" s="543"/>
      <c r="ABT115" s="543"/>
      <c r="ABU115" s="543"/>
      <c r="ABV115" s="543"/>
      <c r="ABW115" s="543"/>
      <c r="ABX115" s="543"/>
      <c r="ABY115" s="543"/>
      <c r="ABZ115" s="543"/>
      <c r="ACA115" s="543"/>
      <c r="ACB115" s="543"/>
      <c r="ACC115" s="543"/>
      <c r="ACD115" s="543"/>
      <c r="ACE115" s="543"/>
      <c r="ACF115" s="543"/>
      <c r="ACG115" s="543"/>
      <c r="ACH115" s="543"/>
      <c r="ACI115" s="543"/>
      <c r="ACJ115" s="543"/>
      <c r="ACK115" s="543"/>
      <c r="ACL115" s="543"/>
      <c r="ACM115" s="543"/>
      <c r="ACN115" s="543"/>
      <c r="ACO115" s="543"/>
      <c r="ACP115" s="543"/>
      <c r="ACQ115" s="543"/>
      <c r="ACR115" s="543"/>
      <c r="ACS115" s="543"/>
      <c r="ACT115" s="543"/>
      <c r="ACU115" s="543"/>
      <c r="ACV115" s="543"/>
      <c r="ACW115" s="543"/>
      <c r="ACX115" s="543"/>
      <c r="ACY115" s="543"/>
      <c r="ACZ115" s="543"/>
      <c r="ADA115" s="543"/>
      <c r="ADB115" s="543"/>
      <c r="ADC115" s="543"/>
      <c r="ADD115" s="543"/>
      <c r="ADE115" s="543"/>
      <c r="ADF115" s="543"/>
      <c r="ADG115" s="543"/>
      <c r="ADH115" s="543"/>
      <c r="ADI115" s="543"/>
      <c r="ADJ115" s="543"/>
      <c r="ADK115" s="543"/>
      <c r="ADL115" s="543"/>
      <c r="ADM115" s="543"/>
      <c r="ADN115" s="543"/>
      <c r="ADO115" s="543"/>
      <c r="ADP115" s="543"/>
      <c r="ADQ115" s="543"/>
      <c r="ADR115" s="543"/>
      <c r="ADS115" s="543"/>
      <c r="ADT115" s="543"/>
      <c r="ADU115" s="543"/>
      <c r="ADV115" s="543"/>
      <c r="ADW115" s="543"/>
      <c r="ADX115" s="543"/>
      <c r="ADY115" s="543"/>
      <c r="ADZ115" s="543"/>
      <c r="AEA115" s="543"/>
      <c r="AEB115" s="543"/>
      <c r="AEC115" s="543"/>
      <c r="AED115" s="543"/>
      <c r="AEE115" s="543"/>
      <c r="AEF115" s="543"/>
      <c r="AEG115" s="543"/>
      <c r="AEH115" s="543"/>
      <c r="AEI115" s="543"/>
      <c r="AEJ115" s="543"/>
      <c r="AEK115" s="543"/>
      <c r="AEL115" s="543"/>
      <c r="AEM115" s="543"/>
      <c r="AEN115" s="543"/>
      <c r="AEO115" s="543"/>
      <c r="AEP115" s="543"/>
      <c r="AEQ115" s="543"/>
      <c r="AER115" s="543"/>
      <c r="AES115" s="543"/>
      <c r="AET115" s="543"/>
      <c r="AEU115" s="543"/>
      <c r="AEV115" s="543"/>
      <c r="AEW115" s="543"/>
      <c r="AEX115" s="543"/>
      <c r="AEY115" s="543"/>
      <c r="AEZ115" s="543"/>
      <c r="AFA115" s="543"/>
      <c r="AFB115" s="543"/>
      <c r="AFC115" s="543"/>
      <c r="AFD115" s="543"/>
      <c r="AFE115" s="543"/>
      <c r="AFF115" s="543"/>
      <c r="AFG115" s="543"/>
      <c r="AFH115" s="543"/>
      <c r="AFI115" s="543"/>
      <c r="AFJ115" s="543"/>
      <c r="AFK115" s="543"/>
      <c r="AFL115" s="543"/>
      <c r="AFM115" s="543"/>
      <c r="AFN115" s="543"/>
      <c r="AFO115" s="543"/>
      <c r="AFP115" s="543"/>
      <c r="AFQ115" s="543"/>
      <c r="AFR115" s="543"/>
      <c r="AFS115" s="543"/>
      <c r="AFT115" s="543"/>
      <c r="AFU115" s="543"/>
      <c r="AFV115" s="543"/>
      <c r="AFW115" s="543"/>
      <c r="AFX115" s="543"/>
      <c r="AFY115" s="543"/>
      <c r="AFZ115" s="543"/>
      <c r="AGA115" s="543"/>
      <c r="AGB115" s="543"/>
      <c r="AGC115" s="543"/>
      <c r="AGD115" s="543"/>
      <c r="AGE115" s="543"/>
      <c r="AGF115" s="543"/>
      <c r="AGG115" s="543"/>
      <c r="AGH115" s="543"/>
      <c r="AGI115" s="543"/>
      <c r="AGJ115" s="543"/>
      <c r="AGK115" s="543"/>
      <c r="AGL115" s="543"/>
      <c r="AGM115" s="543"/>
      <c r="AGN115" s="543"/>
      <c r="AGO115" s="543"/>
      <c r="AGP115" s="543"/>
      <c r="AGQ115" s="543"/>
      <c r="AGR115" s="543"/>
      <c r="AGS115" s="543"/>
      <c r="AGT115" s="543"/>
      <c r="AGU115" s="543"/>
      <c r="AGV115" s="543"/>
      <c r="AGW115" s="543"/>
      <c r="AGX115" s="543"/>
      <c r="AGY115" s="543"/>
      <c r="AGZ115" s="543"/>
      <c r="AHA115" s="543"/>
      <c r="AHB115" s="543"/>
      <c r="AHC115" s="543"/>
      <c r="AHD115" s="543"/>
      <c r="AHE115" s="543"/>
      <c r="AHF115" s="543"/>
      <c r="AHG115" s="543"/>
      <c r="AHH115" s="543"/>
      <c r="AHI115" s="543"/>
      <c r="AHJ115" s="543"/>
      <c r="AHK115" s="543"/>
      <c r="AHL115" s="543"/>
      <c r="AHM115" s="543"/>
      <c r="AHN115" s="543"/>
      <c r="AHO115" s="543"/>
      <c r="AHP115" s="543"/>
      <c r="AHQ115" s="543"/>
      <c r="AHR115" s="543"/>
      <c r="AHS115" s="543"/>
      <c r="AHT115" s="543"/>
      <c r="AHU115" s="543"/>
      <c r="AHV115" s="543"/>
      <c r="AHW115" s="543"/>
      <c r="AHX115" s="543"/>
      <c r="AHY115" s="543"/>
      <c r="AHZ115" s="543"/>
      <c r="AIA115" s="543"/>
      <c r="AIB115" s="543"/>
      <c r="AIC115" s="543"/>
      <c r="AID115" s="543"/>
      <c r="AIE115" s="543"/>
      <c r="AIF115" s="543"/>
      <c r="AIG115" s="543"/>
      <c r="AIH115" s="543"/>
      <c r="AII115" s="543"/>
      <c r="AIJ115" s="543"/>
      <c r="AIK115" s="543"/>
      <c r="AIL115" s="543"/>
      <c r="AIM115" s="543"/>
      <c r="AIN115" s="543"/>
      <c r="AIO115" s="543"/>
      <c r="AIP115" s="543"/>
      <c r="AIQ115" s="543"/>
      <c r="AIR115" s="543"/>
      <c r="AIS115" s="543"/>
      <c r="AIT115" s="543"/>
      <c r="AIU115" s="543"/>
      <c r="AIV115" s="543"/>
      <c r="AIW115" s="543"/>
      <c r="AIX115" s="543"/>
      <c r="AIY115" s="543"/>
      <c r="AIZ115" s="543"/>
      <c r="AJA115" s="543"/>
      <c r="AJB115" s="543"/>
      <c r="AJC115" s="543"/>
      <c r="AJD115" s="543"/>
      <c r="AJE115" s="543"/>
      <c r="AJF115" s="543"/>
      <c r="AJG115" s="543"/>
      <c r="AJH115" s="543"/>
      <c r="AJI115" s="543"/>
      <c r="AJJ115" s="543"/>
      <c r="AJK115" s="543"/>
      <c r="AJL115" s="543"/>
      <c r="AJM115" s="543"/>
      <c r="AJN115" s="543"/>
      <c r="AJO115" s="543"/>
      <c r="AJP115" s="543"/>
      <c r="AJQ115" s="543"/>
      <c r="AJR115" s="543"/>
      <c r="AJS115" s="543"/>
      <c r="AJT115" s="543"/>
      <c r="AJU115" s="543"/>
      <c r="AJV115" s="543"/>
      <c r="AJW115" s="543"/>
      <c r="AJX115" s="543"/>
      <c r="AJY115" s="543"/>
      <c r="AJZ115" s="543"/>
      <c r="AKA115" s="543"/>
      <c r="AKB115" s="543"/>
      <c r="AKC115" s="543"/>
      <c r="AKD115" s="543"/>
      <c r="AKE115" s="543"/>
      <c r="AKF115" s="543"/>
      <c r="AKG115" s="543"/>
      <c r="AKH115" s="543"/>
      <c r="AKI115" s="543"/>
      <c r="AKJ115" s="543"/>
      <c r="AKK115" s="543"/>
      <c r="AKL115" s="543"/>
      <c r="AKM115" s="543"/>
      <c r="AKN115" s="543"/>
      <c r="AKO115" s="543"/>
      <c r="AKP115" s="543"/>
      <c r="AKQ115" s="543"/>
      <c r="AKR115" s="543"/>
      <c r="AKS115" s="543"/>
      <c r="AKT115" s="543"/>
      <c r="AKU115" s="543"/>
      <c r="AKV115" s="543"/>
      <c r="AKW115" s="543"/>
      <c r="AKX115" s="543"/>
      <c r="AKY115" s="543"/>
      <c r="AKZ115" s="543"/>
      <c r="ALA115" s="543"/>
      <c r="ALB115" s="543"/>
      <c r="ALC115" s="543"/>
      <c r="ALD115" s="543"/>
      <c r="ALE115" s="543"/>
      <c r="ALF115" s="543"/>
      <c r="ALG115" s="543"/>
      <c r="ALH115" s="543"/>
      <c r="ALI115" s="543"/>
      <c r="ALJ115" s="543"/>
      <c r="ALK115" s="543"/>
      <c r="ALL115" s="543"/>
      <c r="ALM115" s="543"/>
      <c r="ALN115" s="543"/>
      <c r="ALO115" s="543"/>
      <c r="ALP115" s="543"/>
      <c r="ALQ115" s="543"/>
      <c r="ALR115" s="543"/>
      <c r="ALS115" s="543"/>
      <c r="ALT115" s="543"/>
      <c r="ALU115" s="543"/>
      <c r="ALV115" s="543"/>
      <c r="ALW115" s="543"/>
      <c r="ALX115" s="543"/>
      <c r="ALY115" s="543"/>
      <c r="ALZ115" s="543"/>
      <c r="AMA115" s="543"/>
      <c r="AMB115" s="543"/>
      <c r="AMC115" s="543"/>
      <c r="AMD115" s="543"/>
      <c r="AME115" s="543"/>
      <c r="AMF115" s="543"/>
      <c r="AMG115" s="543"/>
      <c r="AMH115" s="543"/>
      <c r="AMI115" s="543"/>
      <c r="AMJ115" s="543"/>
      <c r="AMK115" s="543"/>
    </row>
    <row r="116" spans="1:1025" s="132" customFormat="1" ht="15" hidden="1" customHeight="1" x14ac:dyDescent="0.25">
      <c r="B116" s="100" t="s">
        <v>971</v>
      </c>
      <c r="C116" s="133"/>
      <c r="D116" s="133"/>
      <c r="E116" s="147"/>
      <c r="F116" s="147"/>
      <c r="G116" s="147"/>
      <c r="H116" s="147"/>
      <c r="I116" s="147"/>
      <c r="J116" s="147"/>
      <c r="K116" s="147"/>
      <c r="L116" s="147"/>
      <c r="M116" s="147"/>
      <c r="N116" s="148"/>
      <c r="O116" s="608"/>
      <c r="P116" s="166"/>
      <c r="Q116" s="166"/>
      <c r="R116" s="167"/>
      <c r="S116" s="167"/>
      <c r="T116" s="167"/>
      <c r="U116" s="167"/>
      <c r="V116" s="167"/>
      <c r="W116" s="167"/>
      <c r="X116" s="167"/>
      <c r="Y116" s="167"/>
      <c r="Z116" s="167"/>
      <c r="AA116" s="167"/>
      <c r="AB116" s="167"/>
      <c r="AC116" s="167"/>
      <c r="AD116" s="167"/>
      <c r="AE116" s="167"/>
    </row>
    <row r="117" spans="1:1025" s="107" customFormat="1" ht="10.95" hidden="1" customHeight="1" x14ac:dyDescent="0.25">
      <c r="B117" s="168" t="s">
        <v>972</v>
      </c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609"/>
      <c r="P117" s="104"/>
      <c r="Q117" s="109"/>
      <c r="R117" s="169"/>
      <c r="S117" s="169"/>
      <c r="T117" s="169"/>
      <c r="U117" s="169"/>
      <c r="V117" s="169"/>
      <c r="W117" s="169"/>
      <c r="X117" s="169"/>
      <c r="Y117" s="169"/>
      <c r="Z117" s="169"/>
      <c r="AA117" s="169"/>
      <c r="AB117" s="169"/>
      <c r="AC117" s="169"/>
      <c r="AD117" s="169"/>
      <c r="AE117" s="169"/>
    </row>
    <row r="118" spans="1:1025" s="107" customFormat="1" ht="10.95" hidden="1" customHeight="1" x14ac:dyDescent="0.25">
      <c r="B118" s="110"/>
      <c r="C118" s="107" t="s">
        <v>428</v>
      </c>
      <c r="E118" s="112">
        <f t="shared" ref="E118:N118" si="16">IF(OR(E8="NA",E9="NA",E42="NA",E52="NA",E62="NA"),"NA",-SUM(E8)+SUM(E9)+SUM(E42)+SUM(E52)+SUM(E62))</f>
        <v>0</v>
      </c>
      <c r="F118" s="112">
        <f t="shared" si="16"/>
        <v>-1.1368683772161603E-13</v>
      </c>
      <c r="G118" s="112">
        <f t="shared" si="16"/>
        <v>0</v>
      </c>
      <c r="H118" s="112">
        <f t="shared" si="16"/>
        <v>0</v>
      </c>
      <c r="I118" s="112">
        <f t="shared" si="16"/>
        <v>-5.1159076974727213E-13</v>
      </c>
      <c r="J118" s="112">
        <f t="shared" si="16"/>
        <v>6.8212102632969618E-13</v>
      </c>
      <c r="K118" s="112">
        <f t="shared" si="16"/>
        <v>2.2737367544323206E-13</v>
      </c>
      <c r="L118" s="112">
        <f t="shared" si="16"/>
        <v>3.0553337637684308E-13</v>
      </c>
      <c r="M118" s="112">
        <f t="shared" si="16"/>
        <v>0</v>
      </c>
      <c r="N118" s="112">
        <f t="shared" si="16"/>
        <v>1.8189894035458565E-12</v>
      </c>
      <c r="O118" s="609"/>
      <c r="P118" s="104"/>
      <c r="Q118" s="109"/>
      <c r="R118" s="169"/>
      <c r="S118" s="169"/>
      <c r="T118" s="169"/>
      <c r="U118" s="169"/>
      <c r="V118" s="169"/>
      <c r="W118" s="169"/>
      <c r="X118" s="169"/>
      <c r="Y118" s="169"/>
      <c r="Z118" s="169"/>
      <c r="AA118" s="169"/>
      <c r="AB118" s="169"/>
      <c r="AC118" s="169"/>
      <c r="AD118" s="169"/>
      <c r="AE118" s="169"/>
    </row>
    <row r="119" spans="1:1025" s="107" customFormat="1" ht="10.95" hidden="1" customHeight="1" x14ac:dyDescent="0.25">
      <c r="A119" s="170"/>
      <c r="B119" s="168" t="s">
        <v>973</v>
      </c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609"/>
      <c r="P119" s="104"/>
      <c r="Q119" s="109"/>
      <c r="R119" s="169"/>
      <c r="S119" s="169"/>
      <c r="T119" s="169"/>
      <c r="U119" s="169"/>
      <c r="V119" s="169"/>
      <c r="W119" s="169"/>
      <c r="X119" s="169"/>
      <c r="Y119" s="169"/>
      <c r="Z119" s="169"/>
      <c r="AA119" s="169"/>
      <c r="AB119" s="169"/>
      <c r="AC119" s="169"/>
      <c r="AD119" s="169"/>
      <c r="AE119" s="169"/>
    </row>
    <row r="120" spans="1:1025" s="107" customFormat="1" ht="10.95" hidden="1" customHeight="1" x14ac:dyDescent="0.25">
      <c r="B120" s="110"/>
      <c r="C120" s="107" t="s">
        <v>974</v>
      </c>
      <c r="E120" s="112">
        <f t="shared" ref="E120:N120" si="17">IF(OR(E9="NA",E10="NA",E14="NA",E15="NA",E21="NA",E34="NA",E41="NA"),"NA",-SUM(E9)+SUM(E10)+SUM(E14)+SUM(E15)+SUM(E21)+SUM(E34)+SUM(E41))</f>
        <v>1.3315043512207581E-12</v>
      </c>
      <c r="F120" s="112">
        <f t="shared" si="17"/>
        <v>0</v>
      </c>
      <c r="G120" s="112">
        <f t="shared" si="17"/>
        <v>0</v>
      </c>
      <c r="H120" s="112">
        <f t="shared" si="17"/>
        <v>1.3315043512207581E-12</v>
      </c>
      <c r="I120" s="112">
        <f t="shared" si="17"/>
        <v>0</v>
      </c>
      <c r="J120" s="112">
        <f t="shared" si="17"/>
        <v>3.046868313205664E-13</v>
      </c>
      <c r="K120" s="112">
        <f t="shared" si="17"/>
        <v>1.4097230327525523E-14</v>
      </c>
      <c r="L120" s="112">
        <f t="shared" si="17"/>
        <v>0</v>
      </c>
      <c r="M120" s="112">
        <f t="shared" si="17"/>
        <v>6.8395289432032769E-13</v>
      </c>
      <c r="N120" s="112">
        <f t="shared" si="17"/>
        <v>1.3315043512207581E-12</v>
      </c>
      <c r="O120" s="609"/>
      <c r="P120" s="104"/>
      <c r="Q120" s="109"/>
      <c r="R120" s="169"/>
      <c r="S120" s="169"/>
      <c r="T120" s="169"/>
      <c r="U120" s="169"/>
      <c r="V120" s="169"/>
      <c r="W120" s="169"/>
      <c r="X120" s="169"/>
      <c r="Y120" s="169"/>
      <c r="Z120" s="169"/>
      <c r="AA120" s="169"/>
      <c r="AB120" s="169"/>
      <c r="AC120" s="169"/>
      <c r="AD120" s="169"/>
      <c r="AE120" s="169"/>
    </row>
    <row r="121" spans="1:1025" s="107" customFormat="1" ht="10.95" hidden="1" customHeight="1" x14ac:dyDescent="0.25">
      <c r="B121" s="110"/>
      <c r="C121" s="107" t="s">
        <v>975</v>
      </c>
      <c r="E121" s="112">
        <f t="shared" ref="E121:N121" si="18">IF(OR(E42="NA",E43="NA",E48="NA",),"NA",-SUM(E42)+SUM(E43)+SUM(E48))</f>
        <v>0</v>
      </c>
      <c r="F121" s="112">
        <f t="shared" si="18"/>
        <v>0</v>
      </c>
      <c r="G121" s="112">
        <f t="shared" si="18"/>
        <v>0</v>
      </c>
      <c r="H121" s="112">
        <f t="shared" si="18"/>
        <v>0</v>
      </c>
      <c r="I121" s="112">
        <f t="shared" si="18"/>
        <v>0</v>
      </c>
      <c r="J121" s="112">
        <f t="shared" si="18"/>
        <v>0</v>
      </c>
      <c r="K121" s="112">
        <f t="shared" si="18"/>
        <v>0</v>
      </c>
      <c r="L121" s="112">
        <f t="shared" si="18"/>
        <v>0</v>
      </c>
      <c r="M121" s="112">
        <f t="shared" si="18"/>
        <v>0</v>
      </c>
      <c r="N121" s="112">
        <f t="shared" si="18"/>
        <v>0</v>
      </c>
      <c r="O121" s="609"/>
      <c r="P121" s="104"/>
      <c r="Q121" s="109"/>
      <c r="R121" s="169"/>
      <c r="S121" s="169"/>
      <c r="T121" s="169"/>
      <c r="U121" s="169"/>
      <c r="V121" s="169"/>
      <c r="W121" s="169"/>
      <c r="X121" s="169"/>
      <c r="Y121" s="169"/>
      <c r="Z121" s="169"/>
      <c r="AA121" s="169"/>
      <c r="AB121" s="169"/>
      <c r="AC121" s="169"/>
      <c r="AD121" s="169"/>
      <c r="AE121" s="169"/>
    </row>
    <row r="122" spans="1:1025" s="107" customFormat="1" ht="10.95" hidden="1" customHeight="1" x14ac:dyDescent="0.25">
      <c r="B122" s="110"/>
      <c r="C122" s="107" t="s">
        <v>976</v>
      </c>
      <c r="E122" s="112">
        <f t="shared" ref="E122:N122" si="19">IF(OR(E52="NA",E53="NA",E56="NA",E59="NA"),"NA",-SUM(E52)+SUM(E53)+SUM(E56)+SUM(E59))</f>
        <v>0</v>
      </c>
      <c r="F122" s="112">
        <f t="shared" si="19"/>
        <v>0</v>
      </c>
      <c r="G122" s="112">
        <f t="shared" si="19"/>
        <v>0</v>
      </c>
      <c r="H122" s="112">
        <f t="shared" si="19"/>
        <v>0</v>
      </c>
      <c r="I122" s="112">
        <f t="shared" si="19"/>
        <v>0</v>
      </c>
      <c r="J122" s="112">
        <f t="shared" si="19"/>
        <v>0</v>
      </c>
      <c r="K122" s="112">
        <f t="shared" si="19"/>
        <v>0</v>
      </c>
      <c r="L122" s="112">
        <f t="shared" si="19"/>
        <v>0</v>
      </c>
      <c r="M122" s="112">
        <f t="shared" si="19"/>
        <v>0</v>
      </c>
      <c r="N122" s="112">
        <f t="shared" si="19"/>
        <v>0</v>
      </c>
      <c r="O122" s="609"/>
      <c r="P122" s="104"/>
      <c r="Q122" s="109"/>
      <c r="R122" s="169"/>
      <c r="S122" s="169"/>
      <c r="T122" s="169"/>
      <c r="U122" s="169"/>
      <c r="V122" s="169"/>
      <c r="W122" s="169"/>
      <c r="X122" s="169"/>
      <c r="Y122" s="169"/>
      <c r="Z122" s="169"/>
      <c r="AA122" s="169"/>
      <c r="AB122" s="169"/>
      <c r="AC122" s="169"/>
      <c r="AD122" s="169"/>
      <c r="AE122" s="169"/>
    </row>
    <row r="123" spans="1:1025" s="107" customFormat="1" ht="10.95" hidden="1" customHeight="1" x14ac:dyDescent="0.25">
      <c r="B123" s="110"/>
      <c r="C123" s="107" t="s">
        <v>977</v>
      </c>
      <c r="E123" s="112">
        <f t="shared" ref="E123:N123" si="20">IF(OR(E62="NA",E63="NA",E73="NA",E78="NA",E79="NA",E84="NA"),"NA",-SUM(E62)+SUM(E63)+SUM(E73)+SUM(E78)+SUM(E79)+SUM(E84))</f>
        <v>1.9689805341727151E-13</v>
      </c>
      <c r="F123" s="112">
        <f t="shared" si="20"/>
        <v>2.8421709430404007E-14</v>
      </c>
      <c r="G123" s="112">
        <f t="shared" si="20"/>
        <v>0</v>
      </c>
      <c r="H123" s="112">
        <f t="shared" si="20"/>
        <v>2.5374147227807953E-13</v>
      </c>
      <c r="I123" s="112">
        <f t="shared" si="20"/>
        <v>7.1054273576010019E-15</v>
      </c>
      <c r="J123" s="112">
        <f t="shared" si="20"/>
        <v>-2.6284530108000581E-13</v>
      </c>
      <c r="K123" s="112">
        <f t="shared" si="20"/>
        <v>-5.6843418860808015E-14</v>
      </c>
      <c r="L123" s="112">
        <f t="shared" si="20"/>
        <v>0</v>
      </c>
      <c r="M123" s="112">
        <f t="shared" si="20"/>
        <v>-2.3647750424515834E-13</v>
      </c>
      <c r="N123" s="112">
        <f t="shared" si="20"/>
        <v>2.5374147227807953E-13</v>
      </c>
      <c r="O123" s="609"/>
      <c r="P123" s="104"/>
      <c r="Q123" s="109"/>
      <c r="R123" s="169"/>
      <c r="S123" s="169"/>
      <c r="T123" s="169"/>
      <c r="U123" s="169"/>
      <c r="V123" s="169"/>
      <c r="W123" s="169"/>
      <c r="X123" s="169"/>
      <c r="Y123" s="169"/>
      <c r="Z123" s="169"/>
      <c r="AA123" s="169"/>
      <c r="AB123" s="169"/>
      <c r="AC123" s="169"/>
      <c r="AD123" s="169"/>
      <c r="AE123" s="169"/>
    </row>
    <row r="124" spans="1:1025" s="107" customFormat="1" ht="10.95" hidden="1" customHeight="1" x14ac:dyDescent="0.25">
      <c r="B124" s="110"/>
      <c r="C124" s="107" t="s">
        <v>978</v>
      </c>
      <c r="E124" s="112">
        <f t="shared" ref="E124:N124" si="21">IF(OR(E10="NA",E11="NA",E12="NA",E13="NA"),"NA",-SUM(E10)+SUM(E11)+SUM(E12)+SUM(E13))</f>
        <v>-3.5527136788005009E-15</v>
      </c>
      <c r="F124" s="112">
        <f t="shared" si="21"/>
        <v>0</v>
      </c>
      <c r="G124" s="112">
        <f t="shared" si="21"/>
        <v>0</v>
      </c>
      <c r="H124" s="112">
        <f t="shared" si="21"/>
        <v>-3.5527136788005009E-15</v>
      </c>
      <c r="I124" s="112">
        <f t="shared" si="21"/>
        <v>0</v>
      </c>
      <c r="J124" s="112">
        <f t="shared" si="21"/>
        <v>5.6843418860808015E-14</v>
      </c>
      <c r="K124" s="112">
        <f t="shared" si="21"/>
        <v>0</v>
      </c>
      <c r="L124" s="112">
        <f t="shared" si="21"/>
        <v>0</v>
      </c>
      <c r="M124" s="112">
        <f t="shared" si="21"/>
        <v>3.4106051316484809E-13</v>
      </c>
      <c r="N124" s="112">
        <f t="shared" si="21"/>
        <v>-1.4210854715202004E-14</v>
      </c>
      <c r="O124" s="609"/>
      <c r="P124" s="104"/>
      <c r="Q124" s="109"/>
      <c r="R124" s="169"/>
      <c r="S124" s="169"/>
      <c r="T124" s="169"/>
      <c r="U124" s="169"/>
      <c r="V124" s="169"/>
      <c r="W124" s="169"/>
      <c r="X124" s="169"/>
      <c r="Y124" s="169"/>
      <c r="Z124" s="169"/>
      <c r="AA124" s="169"/>
      <c r="AB124" s="169"/>
      <c r="AC124" s="169"/>
      <c r="AD124" s="169"/>
      <c r="AE124" s="169"/>
    </row>
    <row r="125" spans="1:1025" s="107" customFormat="1" ht="10.95" hidden="1" customHeight="1" x14ac:dyDescent="0.25">
      <c r="B125" s="110"/>
      <c r="C125" s="107" t="s">
        <v>979</v>
      </c>
      <c r="E125" s="112">
        <f t="shared" ref="E125:N125" si="22">IF(OR(E15="NA",E16="NA",E17="NA",E18="NA",E19="NA",E20="NA"),"NA",-SUM(E15)+SUM(E16)+SUM(E17)+SUM(E18)+SUM(E19)+SUM(E20))</f>
        <v>9.8879238130678004E-17</v>
      </c>
      <c r="F125" s="112">
        <f t="shared" si="22"/>
        <v>0</v>
      </c>
      <c r="G125" s="112">
        <f t="shared" si="22"/>
        <v>0</v>
      </c>
      <c r="H125" s="112">
        <f t="shared" si="22"/>
        <v>9.8879238130678004E-17</v>
      </c>
      <c r="I125" s="112">
        <f t="shared" si="22"/>
        <v>0</v>
      </c>
      <c r="J125" s="112">
        <f t="shared" si="22"/>
        <v>-3.6415315207705135E-14</v>
      </c>
      <c r="K125" s="112">
        <f t="shared" si="22"/>
        <v>-5.4574400554230351E-15</v>
      </c>
      <c r="L125" s="112">
        <f t="shared" si="22"/>
        <v>0</v>
      </c>
      <c r="M125" s="112">
        <f t="shared" si="22"/>
        <v>-9.0927265716800321E-14</v>
      </c>
      <c r="N125" s="112">
        <f t="shared" si="22"/>
        <v>9.8879238130678004E-17</v>
      </c>
      <c r="O125" s="609"/>
      <c r="P125" s="104"/>
      <c r="Q125" s="109"/>
      <c r="R125" s="169"/>
      <c r="S125" s="169"/>
      <c r="T125" s="169"/>
      <c r="U125" s="169"/>
      <c r="V125" s="169"/>
      <c r="W125" s="169"/>
      <c r="X125" s="169"/>
      <c r="Y125" s="169"/>
      <c r="Z125" s="169"/>
      <c r="AA125" s="169"/>
      <c r="AB125" s="169"/>
      <c r="AC125" s="169"/>
      <c r="AD125" s="169"/>
      <c r="AE125" s="169"/>
    </row>
    <row r="126" spans="1:1025" s="107" customFormat="1" ht="10.95" hidden="1" customHeight="1" x14ac:dyDescent="0.25">
      <c r="B126" s="110"/>
      <c r="C126" s="107" t="s">
        <v>980</v>
      </c>
      <c r="E126" s="112">
        <f t="shared" ref="E126:N126" si="23">IF(OR(E21="NA",E22="NA",E27="NA",E28="NA",E29="NA",E30="NA",E33="NA"),"NA",-SUM(E21)+SUM(E22)+SUM(E27)+SUM(E28)+SUM(E29)+SUM(E30)+SUM(E33))</f>
        <v>-3.1030820274446924E-13</v>
      </c>
      <c r="F126" s="112">
        <f t="shared" si="23"/>
        <v>0</v>
      </c>
      <c r="G126" s="112">
        <f t="shared" si="23"/>
        <v>0</v>
      </c>
      <c r="H126" s="112">
        <f t="shared" si="23"/>
        <v>-1.0425080937404019E-13</v>
      </c>
      <c r="I126" s="112">
        <f t="shared" si="23"/>
        <v>0</v>
      </c>
      <c r="J126" s="112">
        <f t="shared" si="23"/>
        <v>2.3646883062777846E-14</v>
      </c>
      <c r="K126" s="112">
        <f t="shared" si="23"/>
        <v>-3.1086244689504383E-15</v>
      </c>
      <c r="L126" s="112">
        <f t="shared" si="23"/>
        <v>0</v>
      </c>
      <c r="M126" s="112">
        <f t="shared" si="23"/>
        <v>7.5715475555959699E-14</v>
      </c>
      <c r="N126" s="112">
        <f t="shared" si="23"/>
        <v>-1.0425080937404019E-13</v>
      </c>
      <c r="O126" s="609"/>
      <c r="P126" s="104"/>
      <c r="Q126" s="109"/>
      <c r="R126" s="169"/>
      <c r="S126" s="169"/>
      <c r="T126" s="169"/>
      <c r="U126" s="169"/>
      <c r="V126" s="169"/>
      <c r="W126" s="169"/>
      <c r="X126" s="169"/>
      <c r="Y126" s="169"/>
      <c r="Z126" s="169"/>
      <c r="AA126" s="169"/>
      <c r="AB126" s="169"/>
      <c r="AC126" s="169"/>
      <c r="AD126" s="169"/>
      <c r="AE126" s="169"/>
    </row>
    <row r="127" spans="1:1025" s="107" customFormat="1" ht="10.95" hidden="1" customHeight="1" x14ac:dyDescent="0.25">
      <c r="B127" s="110"/>
      <c r="C127" s="107" t="s">
        <v>981</v>
      </c>
      <c r="E127" s="112">
        <f t="shared" ref="E127:N127" si="24">IF(OR(E22="NA",E23="NA",E24="NA",E25="NA",E26="NA"),"NA",-SUM(E22)+SUM(E23)+SUM(E24)+SUM(E25)+SUM(E26))</f>
        <v>-1.600698740222839E-13</v>
      </c>
      <c r="F127" s="112">
        <f t="shared" si="24"/>
        <v>0</v>
      </c>
      <c r="G127" s="112">
        <f t="shared" si="24"/>
        <v>0</v>
      </c>
      <c r="H127" s="112">
        <f t="shared" si="24"/>
        <v>-1.600698740222839E-13</v>
      </c>
      <c r="I127" s="112">
        <f t="shared" si="24"/>
        <v>0</v>
      </c>
      <c r="J127" s="112">
        <f t="shared" si="24"/>
        <v>0</v>
      </c>
      <c r="K127" s="112">
        <f t="shared" si="24"/>
        <v>-2.6020852139652106E-18</v>
      </c>
      <c r="L127" s="112">
        <f t="shared" si="24"/>
        <v>0</v>
      </c>
      <c r="M127" s="112">
        <f t="shared" si="24"/>
        <v>-1.3096468354234503E-13</v>
      </c>
      <c r="N127" s="112">
        <f t="shared" si="24"/>
        <v>-1.600698740222839E-13</v>
      </c>
      <c r="O127" s="609"/>
      <c r="P127" s="104"/>
      <c r="Q127" s="109"/>
      <c r="R127" s="169"/>
      <c r="S127" s="169"/>
      <c r="T127" s="169"/>
      <c r="U127" s="169"/>
      <c r="V127" s="169"/>
      <c r="W127" s="169"/>
      <c r="X127" s="169"/>
      <c r="Y127" s="169"/>
      <c r="Z127" s="169"/>
      <c r="AA127" s="169"/>
      <c r="AB127" s="169"/>
      <c r="AC127" s="169"/>
      <c r="AD127" s="169"/>
      <c r="AE127" s="169"/>
    </row>
    <row r="128" spans="1:1025" s="107" customFormat="1" ht="10.95" hidden="1" customHeight="1" x14ac:dyDescent="0.25">
      <c r="B128" s="110"/>
      <c r="C128" s="107" t="s">
        <v>982</v>
      </c>
      <c r="E128" s="112">
        <f t="shared" ref="E128:N128" si="25">IF(OR(E30="NA",E31="NA",E32="NA"),"NA",-SUM(E30)+SUM(E31)+SUM(E32))</f>
        <v>-1.000000000000334E-3</v>
      </c>
      <c r="F128" s="112">
        <f t="shared" si="25"/>
        <v>0</v>
      </c>
      <c r="G128" s="112">
        <f t="shared" si="25"/>
        <v>0</v>
      </c>
      <c r="H128" s="112">
        <f t="shared" si="25"/>
        <v>-2.6645352591003757E-15</v>
      </c>
      <c r="I128" s="112">
        <f t="shared" si="25"/>
        <v>0</v>
      </c>
      <c r="J128" s="112">
        <f t="shared" si="25"/>
        <v>5.3290705182007514E-15</v>
      </c>
      <c r="K128" s="112">
        <f t="shared" si="25"/>
        <v>1.5265566588595902E-16</v>
      </c>
      <c r="L128" s="112">
        <f t="shared" si="25"/>
        <v>0</v>
      </c>
      <c r="M128" s="112">
        <f t="shared" si="25"/>
        <v>-3.5527136788005009E-15</v>
      </c>
      <c r="N128" s="112">
        <f t="shared" si="25"/>
        <v>-2.6645352591003757E-15</v>
      </c>
      <c r="O128" s="609"/>
      <c r="P128" s="104"/>
      <c r="Q128" s="109"/>
      <c r="R128" s="169"/>
      <c r="S128" s="169"/>
      <c r="T128" s="169"/>
      <c r="U128" s="169"/>
      <c r="V128" s="169"/>
      <c r="W128" s="169"/>
      <c r="X128" s="169"/>
      <c r="Y128" s="169"/>
      <c r="Z128" s="169"/>
      <c r="AA128" s="169"/>
      <c r="AB128" s="169"/>
      <c r="AC128" s="169"/>
      <c r="AD128" s="169"/>
      <c r="AE128" s="169"/>
    </row>
    <row r="129" spans="2:31" s="107" customFormat="1" ht="10.95" hidden="1" customHeight="1" x14ac:dyDescent="0.25">
      <c r="B129" s="110"/>
      <c r="C129" s="107" t="s">
        <v>983</v>
      </c>
      <c r="E129" s="112">
        <f t="shared" ref="E129:N129" si="26">IF(OR(E34="NA",E35="NA",E36="NA",E37="NA",E38="NA",E39="NA",E40="NA"),"NA",-SUM(E34)+SUM(E35)+SUM(E36)+SUM(E37)+SUM(E38)+SUM(E39)+SUM(E40))</f>
        <v>-1.9184653865522705E-13</v>
      </c>
      <c r="F129" s="112">
        <f t="shared" si="26"/>
        <v>0</v>
      </c>
      <c r="G129" s="112">
        <f t="shared" si="26"/>
        <v>0</v>
      </c>
      <c r="H129" s="112">
        <f t="shared" si="26"/>
        <v>-1.9184653865522705E-13</v>
      </c>
      <c r="I129" s="112">
        <f t="shared" si="26"/>
        <v>0</v>
      </c>
      <c r="J129" s="112">
        <f t="shared" si="26"/>
        <v>0</v>
      </c>
      <c r="K129" s="112">
        <f t="shared" si="26"/>
        <v>0</v>
      </c>
      <c r="L129" s="112">
        <f t="shared" si="26"/>
        <v>0</v>
      </c>
      <c r="M129" s="112">
        <f t="shared" si="26"/>
        <v>-1.9184653865522705E-13</v>
      </c>
      <c r="N129" s="112">
        <f t="shared" si="26"/>
        <v>-1.9184653865522705E-13</v>
      </c>
      <c r="O129" s="609"/>
      <c r="P129" s="104"/>
      <c r="Q129" s="109"/>
      <c r="R129" s="169"/>
      <c r="S129" s="169"/>
      <c r="T129" s="169"/>
      <c r="U129" s="169"/>
      <c r="V129" s="169"/>
      <c r="W129" s="169"/>
      <c r="X129" s="169"/>
      <c r="Y129" s="169"/>
      <c r="Z129" s="169"/>
      <c r="AA129" s="169"/>
      <c r="AB129" s="169"/>
      <c r="AC129" s="169"/>
      <c r="AD129" s="169"/>
      <c r="AE129" s="169"/>
    </row>
    <row r="130" spans="2:31" s="107" customFormat="1" ht="10.95" hidden="1" customHeight="1" x14ac:dyDescent="0.25">
      <c r="B130" s="110"/>
      <c r="C130" s="107" t="s">
        <v>984</v>
      </c>
      <c r="E130" s="112">
        <f t="shared" ref="E130:N130" si="27">IF(OR(E43="NA",E44="NA",E45="NA",E46="NA",E47="NA"),"NA",-SUM(E43)+SUM(E44)+SUM(E45)+SUM(E46)+SUM(E47))</f>
        <v>0</v>
      </c>
      <c r="F130" s="112">
        <f t="shared" si="27"/>
        <v>0</v>
      </c>
      <c r="G130" s="112">
        <f t="shared" si="27"/>
        <v>0</v>
      </c>
      <c r="H130" s="112">
        <f t="shared" si="27"/>
        <v>0</v>
      </c>
      <c r="I130" s="112">
        <f t="shared" si="27"/>
        <v>3.4106051316484809E-13</v>
      </c>
      <c r="J130" s="112">
        <f t="shared" si="27"/>
        <v>0</v>
      </c>
      <c r="K130" s="112">
        <f t="shared" si="27"/>
        <v>0</v>
      </c>
      <c r="L130" s="112">
        <f t="shared" si="27"/>
        <v>0</v>
      </c>
      <c r="M130" s="112">
        <f t="shared" si="27"/>
        <v>3.4106051316484809E-13</v>
      </c>
      <c r="N130" s="112">
        <f t="shared" si="27"/>
        <v>3.4106051316484809E-13</v>
      </c>
      <c r="O130" s="609"/>
      <c r="P130" s="104"/>
      <c r="Q130" s="109"/>
      <c r="R130" s="169"/>
      <c r="S130" s="169"/>
      <c r="T130" s="169"/>
      <c r="U130" s="169"/>
      <c r="V130" s="169"/>
      <c r="W130" s="169"/>
      <c r="X130" s="169"/>
      <c r="Y130" s="169"/>
      <c r="Z130" s="169"/>
      <c r="AA130" s="169"/>
      <c r="AB130" s="169"/>
      <c r="AC130" s="169"/>
      <c r="AD130" s="169"/>
      <c r="AE130" s="169"/>
    </row>
    <row r="131" spans="2:31" s="107" customFormat="1" ht="10.95" hidden="1" customHeight="1" x14ac:dyDescent="0.25">
      <c r="B131" s="110"/>
      <c r="C131" s="107" t="s">
        <v>985</v>
      </c>
      <c r="E131" s="112">
        <f t="shared" ref="E131:N131" si="28">IF(OR(E48="NA",E49="NA",E50="NA",E51="NA"),"NA",-SUM(E48)+SUM(E49)+SUM(E50)+SUM(E51))</f>
        <v>0</v>
      </c>
      <c r="F131" s="112">
        <f t="shared" si="28"/>
        <v>0</v>
      </c>
      <c r="G131" s="112">
        <f t="shared" si="28"/>
        <v>0</v>
      </c>
      <c r="H131" s="112">
        <f t="shared" si="28"/>
        <v>0</v>
      </c>
      <c r="I131" s="112">
        <f t="shared" si="28"/>
        <v>0</v>
      </c>
      <c r="J131" s="112">
        <f t="shared" si="28"/>
        <v>0</v>
      </c>
      <c r="K131" s="112">
        <f t="shared" si="28"/>
        <v>0</v>
      </c>
      <c r="L131" s="171">
        <f t="shared" si="28"/>
        <v>0</v>
      </c>
      <c r="M131" s="112">
        <f t="shared" si="28"/>
        <v>0</v>
      </c>
      <c r="N131" s="112">
        <f t="shared" si="28"/>
        <v>0</v>
      </c>
      <c r="O131" s="609"/>
      <c r="P131" s="104"/>
      <c r="Q131" s="109"/>
      <c r="R131" s="169"/>
      <c r="S131" s="169"/>
      <c r="T131" s="169"/>
      <c r="U131" s="169"/>
      <c r="V131" s="169"/>
      <c r="W131" s="169"/>
      <c r="X131" s="169"/>
      <c r="Y131" s="169"/>
      <c r="Z131" s="169"/>
      <c r="AA131" s="169"/>
      <c r="AB131" s="169"/>
      <c r="AC131" s="169"/>
      <c r="AD131" s="169"/>
      <c r="AE131" s="169"/>
    </row>
    <row r="132" spans="2:31" s="107" customFormat="1" ht="10.95" hidden="1" customHeight="1" x14ac:dyDescent="0.25">
      <c r="B132" s="110"/>
      <c r="C132" s="107" t="s">
        <v>986</v>
      </c>
      <c r="E132" s="112">
        <f t="shared" ref="E132:N132" si="29">IF(OR(E53="NA",E54="NA",E55="NA"),"NA",-SUM(E53)+SUM(E54)+SUM(E55))</f>
        <v>0</v>
      </c>
      <c r="F132" s="112">
        <f t="shared" si="29"/>
        <v>0</v>
      </c>
      <c r="G132" s="112">
        <f t="shared" si="29"/>
        <v>0</v>
      </c>
      <c r="H132" s="112">
        <f t="shared" si="29"/>
        <v>0</v>
      </c>
      <c r="I132" s="112">
        <f t="shared" si="29"/>
        <v>0</v>
      </c>
      <c r="J132" s="112">
        <f t="shared" si="29"/>
        <v>0</v>
      </c>
      <c r="K132" s="112">
        <f t="shared" si="29"/>
        <v>0</v>
      </c>
      <c r="L132" s="112">
        <f t="shared" si="29"/>
        <v>0</v>
      </c>
      <c r="M132" s="112">
        <f t="shared" si="29"/>
        <v>0</v>
      </c>
      <c r="N132" s="112">
        <f t="shared" si="29"/>
        <v>0</v>
      </c>
      <c r="O132" s="609"/>
      <c r="P132" s="104"/>
      <c r="Q132" s="109"/>
      <c r="R132" s="169"/>
      <c r="S132" s="169"/>
      <c r="T132" s="169"/>
      <c r="U132" s="169"/>
      <c r="V132" s="169"/>
      <c r="W132" s="169"/>
      <c r="X132" s="169"/>
      <c r="Y132" s="169"/>
      <c r="Z132" s="169"/>
      <c r="AA132" s="169"/>
      <c r="AB132" s="169"/>
      <c r="AC132" s="169"/>
      <c r="AD132" s="169"/>
      <c r="AE132" s="169"/>
    </row>
    <row r="133" spans="2:31" s="107" customFormat="1" ht="10.95" hidden="1" customHeight="1" x14ac:dyDescent="0.25">
      <c r="B133" s="110"/>
      <c r="C133" s="107" t="s">
        <v>987</v>
      </c>
      <c r="E133" s="112">
        <f t="shared" ref="E133:N133" si="30">IF(OR(E56="NA",E57="NA",E58="NA"),"NA",-SUM(E56)+SUM(E57)+SUM(E58))</f>
        <v>0</v>
      </c>
      <c r="F133" s="112">
        <f t="shared" si="30"/>
        <v>0</v>
      </c>
      <c r="G133" s="112">
        <f t="shared" si="30"/>
        <v>0</v>
      </c>
      <c r="H133" s="112">
        <f t="shared" si="30"/>
        <v>0</v>
      </c>
      <c r="I133" s="112">
        <f t="shared" si="30"/>
        <v>0</v>
      </c>
      <c r="J133" s="112">
        <f t="shared" si="30"/>
        <v>0</v>
      </c>
      <c r="K133" s="112">
        <f t="shared" si="30"/>
        <v>0</v>
      </c>
      <c r="L133" s="112">
        <f t="shared" si="30"/>
        <v>0</v>
      </c>
      <c r="M133" s="112">
        <f t="shared" si="30"/>
        <v>0</v>
      </c>
      <c r="N133" s="112">
        <f t="shared" si="30"/>
        <v>0</v>
      </c>
      <c r="O133" s="609"/>
      <c r="P133" s="104"/>
      <c r="Q133" s="109"/>
      <c r="R133" s="169"/>
      <c r="S133" s="169"/>
      <c r="T133" s="169"/>
      <c r="U133" s="169"/>
      <c r="V133" s="169"/>
      <c r="W133" s="169"/>
      <c r="X133" s="169"/>
      <c r="Y133" s="169"/>
      <c r="Z133" s="169"/>
      <c r="AA133" s="169"/>
      <c r="AB133" s="169"/>
      <c r="AC133" s="169"/>
      <c r="AD133" s="169"/>
      <c r="AE133" s="169"/>
    </row>
    <row r="134" spans="2:31" s="107" customFormat="1" ht="10.95" hidden="1" customHeight="1" x14ac:dyDescent="0.25">
      <c r="B134" s="110"/>
      <c r="C134" s="107" t="s">
        <v>988</v>
      </c>
      <c r="E134" s="112">
        <f t="shared" ref="E134:N134" si="31">IF(OR(E59="NA",E60="NA",E61="NA"),"NA",-SUM(E59)+SUM(E60)+SUM(E61))</f>
        <v>0</v>
      </c>
      <c r="F134" s="112">
        <f t="shared" si="31"/>
        <v>5.8619775700208265E-14</v>
      </c>
      <c r="G134" s="112">
        <f t="shared" si="31"/>
        <v>-5.8619775700208265E-14</v>
      </c>
      <c r="H134" s="112">
        <f t="shared" si="31"/>
        <v>0</v>
      </c>
      <c r="I134" s="112">
        <f t="shared" si="31"/>
        <v>0</v>
      </c>
      <c r="J134" s="112">
        <f t="shared" si="31"/>
        <v>2.2737367544323206E-13</v>
      </c>
      <c r="K134" s="112">
        <f t="shared" si="31"/>
        <v>1.1368683772161603E-13</v>
      </c>
      <c r="L134" s="112">
        <f t="shared" si="31"/>
        <v>3.4106051316484809E-13</v>
      </c>
      <c r="M134" s="112">
        <f t="shared" si="31"/>
        <v>0</v>
      </c>
      <c r="N134" s="112">
        <f t="shared" si="31"/>
        <v>0</v>
      </c>
      <c r="O134" s="609"/>
      <c r="P134" s="104"/>
      <c r="Q134" s="109"/>
      <c r="R134" s="169"/>
      <c r="S134" s="169"/>
      <c r="T134" s="169"/>
      <c r="U134" s="169"/>
      <c r="V134" s="169"/>
      <c r="W134" s="169"/>
      <c r="X134" s="169"/>
      <c r="Y134" s="169"/>
      <c r="Z134" s="169"/>
      <c r="AA134" s="169"/>
      <c r="AB134" s="169"/>
      <c r="AC134" s="169"/>
      <c r="AD134" s="169"/>
      <c r="AE134" s="169"/>
    </row>
    <row r="135" spans="2:31" s="107" customFormat="1" ht="10.95" hidden="1" customHeight="1" x14ac:dyDescent="0.25">
      <c r="B135" s="110"/>
      <c r="C135" s="107" t="s">
        <v>989</v>
      </c>
      <c r="E135" s="112">
        <f t="shared" ref="E135:N135" si="32">IF(OR(E63="NA",E64="NA",E68="NA",E69="NA",E70="NA",E71="NA",E72="NA"),"NA",-SUM(E63)+SUM(E64)+SUM(E68)+SUM(E69)+SUM(E70)+SUM(E71)+SUM(E72))</f>
        <v>9.0949470177292824E-13</v>
      </c>
      <c r="F135" s="112">
        <f t="shared" si="32"/>
        <v>-3.3306690738754696E-16</v>
      </c>
      <c r="G135" s="112">
        <f t="shared" si="32"/>
        <v>0</v>
      </c>
      <c r="H135" s="112">
        <f t="shared" si="32"/>
        <v>-4.5474735088646412E-13</v>
      </c>
      <c r="I135" s="112">
        <f t="shared" si="32"/>
        <v>0</v>
      </c>
      <c r="J135" s="112">
        <f t="shared" si="32"/>
        <v>0</v>
      </c>
      <c r="K135" s="112">
        <f t="shared" si="32"/>
        <v>3.5527136788005009E-15</v>
      </c>
      <c r="L135" s="112">
        <f t="shared" si="32"/>
        <v>0</v>
      </c>
      <c r="M135" s="112">
        <f t="shared" si="32"/>
        <v>0</v>
      </c>
      <c r="N135" s="112">
        <f t="shared" si="32"/>
        <v>-4.5474735088646412E-13</v>
      </c>
      <c r="O135" s="609"/>
      <c r="P135" s="104"/>
      <c r="Q135" s="109"/>
      <c r="R135" s="169"/>
      <c r="S135" s="169"/>
      <c r="T135" s="169"/>
      <c r="U135" s="169"/>
      <c r="V135" s="169"/>
      <c r="W135" s="169"/>
      <c r="X135" s="169"/>
      <c r="Y135" s="169"/>
      <c r="Z135" s="169"/>
      <c r="AA135" s="169"/>
      <c r="AB135" s="169"/>
      <c r="AC135" s="169"/>
      <c r="AD135" s="169"/>
      <c r="AE135" s="169"/>
    </row>
    <row r="136" spans="2:31" s="107" customFormat="1" ht="10.95" hidden="1" customHeight="1" x14ac:dyDescent="0.25">
      <c r="B136" s="110"/>
      <c r="C136" s="107" t="s">
        <v>990</v>
      </c>
      <c r="E136" s="112">
        <f t="shared" ref="E136:N136" si="33">IF(OR(E73="NA",E74="NA",E75="NA",E76="NA",E77="NA"),"NA",-SUM(E73)+SUM(E74)+SUM(E75)+SUM(E76)+SUM(E77))</f>
        <v>1.4210854715202004E-14</v>
      </c>
      <c r="F136" s="112">
        <f t="shared" si="33"/>
        <v>0</v>
      </c>
      <c r="G136" s="112">
        <f t="shared" si="33"/>
        <v>0</v>
      </c>
      <c r="H136" s="112">
        <f t="shared" si="33"/>
        <v>0</v>
      </c>
      <c r="I136" s="112">
        <f t="shared" si="33"/>
        <v>0</v>
      </c>
      <c r="J136" s="112">
        <f t="shared" si="33"/>
        <v>0</v>
      </c>
      <c r="K136" s="112">
        <f t="shared" si="33"/>
        <v>2.8421709430404007E-14</v>
      </c>
      <c r="L136" s="112">
        <f t="shared" si="33"/>
        <v>0</v>
      </c>
      <c r="M136" s="112">
        <f t="shared" si="33"/>
        <v>0</v>
      </c>
      <c r="N136" s="112">
        <f t="shared" si="33"/>
        <v>0</v>
      </c>
      <c r="O136" s="609"/>
      <c r="P136" s="104"/>
      <c r="Q136" s="109"/>
      <c r="R136" s="169"/>
      <c r="S136" s="169"/>
      <c r="T136" s="169"/>
      <c r="U136" s="169"/>
      <c r="V136" s="169"/>
      <c r="W136" s="169"/>
      <c r="X136" s="169"/>
      <c r="Y136" s="169"/>
      <c r="Z136" s="169"/>
      <c r="AA136" s="169"/>
      <c r="AB136" s="169"/>
      <c r="AC136" s="169"/>
      <c r="AD136" s="169"/>
      <c r="AE136" s="169"/>
    </row>
    <row r="137" spans="2:31" s="107" customFormat="1" ht="10.95" hidden="1" customHeight="1" x14ac:dyDescent="0.25">
      <c r="B137" s="110"/>
      <c r="C137" s="107" t="s">
        <v>991</v>
      </c>
      <c r="E137" s="112">
        <f t="shared" ref="E137:N137" si="34">IF(OR(E79="NA",E80="NA",E83="NA"),"NA",-SUM(E79)+SUM(E80)+SUM(E83))</f>
        <v>1.7763568394002505E-15</v>
      </c>
      <c r="F137" s="112">
        <f t="shared" si="34"/>
        <v>0</v>
      </c>
      <c r="G137" s="112">
        <f t="shared" si="34"/>
        <v>0</v>
      </c>
      <c r="H137" s="112">
        <f t="shared" si="34"/>
        <v>1.7763568394002505E-15</v>
      </c>
      <c r="I137" s="112">
        <f t="shared" si="34"/>
        <v>0</v>
      </c>
      <c r="J137" s="112">
        <f t="shared" si="34"/>
        <v>0</v>
      </c>
      <c r="K137" s="112">
        <f t="shared" si="34"/>
        <v>0</v>
      </c>
      <c r="L137" s="112">
        <f t="shared" si="34"/>
        <v>0</v>
      </c>
      <c r="M137" s="112">
        <f t="shared" si="34"/>
        <v>1.7763568394002505E-15</v>
      </c>
      <c r="N137" s="112">
        <f t="shared" si="34"/>
        <v>1.7763568394002505E-15</v>
      </c>
      <c r="O137" s="609"/>
      <c r="P137" s="104"/>
      <c r="Q137" s="109"/>
      <c r="R137" s="169"/>
      <c r="S137" s="169"/>
      <c r="T137" s="169"/>
      <c r="U137" s="169"/>
      <c r="V137" s="169"/>
      <c r="W137" s="169"/>
      <c r="X137" s="169"/>
      <c r="Y137" s="169"/>
      <c r="Z137" s="169"/>
      <c r="AA137" s="169"/>
      <c r="AB137" s="169"/>
      <c r="AC137" s="169"/>
      <c r="AD137" s="169"/>
      <c r="AE137" s="169"/>
    </row>
    <row r="138" spans="2:31" s="107" customFormat="1" ht="10.95" hidden="1" customHeight="1" x14ac:dyDescent="0.25">
      <c r="B138" s="110"/>
      <c r="C138" s="107" t="s">
        <v>992</v>
      </c>
      <c r="E138" s="112">
        <f t="shared" ref="E138:N138" si="35">IF(OR(E84="NA",E85="NA",E89="NA"),"NA",-SUM(E84)+SUM(E85)+SUM(E89))</f>
        <v>0</v>
      </c>
      <c r="F138" s="112">
        <f t="shared" si="35"/>
        <v>0</v>
      </c>
      <c r="G138" s="112">
        <f t="shared" si="35"/>
        <v>0</v>
      </c>
      <c r="H138" s="112">
        <f t="shared" si="35"/>
        <v>0</v>
      </c>
      <c r="I138" s="112">
        <f t="shared" si="35"/>
        <v>0</v>
      </c>
      <c r="J138" s="112">
        <f t="shared" si="35"/>
        <v>0</v>
      </c>
      <c r="K138" s="112">
        <f t="shared" si="35"/>
        <v>0</v>
      </c>
      <c r="L138" s="112">
        <f t="shared" si="35"/>
        <v>0</v>
      </c>
      <c r="M138" s="112">
        <f t="shared" si="35"/>
        <v>0</v>
      </c>
      <c r="N138" s="112">
        <f t="shared" si="35"/>
        <v>0</v>
      </c>
      <c r="O138" s="609"/>
      <c r="P138" s="104"/>
      <c r="Q138" s="109"/>
      <c r="R138" s="169"/>
      <c r="S138" s="169"/>
      <c r="T138" s="169"/>
      <c r="U138" s="169"/>
      <c r="V138" s="169"/>
      <c r="W138" s="169"/>
      <c r="X138" s="169"/>
      <c r="Y138" s="169"/>
      <c r="Z138" s="169"/>
      <c r="AA138" s="169"/>
      <c r="AB138" s="169"/>
      <c r="AC138" s="169"/>
      <c r="AD138" s="169"/>
      <c r="AE138" s="169"/>
    </row>
    <row r="139" spans="2:31" s="107" customFormat="1" ht="10.95" hidden="1" customHeight="1" x14ac:dyDescent="0.25">
      <c r="B139" s="110"/>
      <c r="C139" s="107" t="s">
        <v>993</v>
      </c>
      <c r="E139" s="112">
        <f t="shared" ref="E139:N139" si="36">IF(OR(E64="NA",E65="NA",E66="NA",E67="NA"),"NA",-SUM(E64)+SUM(E65)+SUM(E66)+SUM(E67))</f>
        <v>-6.6613381477509392E-15</v>
      </c>
      <c r="F139" s="112">
        <f t="shared" si="36"/>
        <v>0</v>
      </c>
      <c r="G139" s="112">
        <f t="shared" si="36"/>
        <v>0</v>
      </c>
      <c r="H139" s="112">
        <f t="shared" si="36"/>
        <v>-6.6613381477509392E-15</v>
      </c>
      <c r="I139" s="112">
        <f t="shared" si="36"/>
        <v>0</v>
      </c>
      <c r="J139" s="112">
        <f t="shared" si="36"/>
        <v>4.4408920985006262E-15</v>
      </c>
      <c r="K139" s="112">
        <f t="shared" si="36"/>
        <v>0</v>
      </c>
      <c r="L139" s="112">
        <f t="shared" si="36"/>
        <v>0</v>
      </c>
      <c r="M139" s="112">
        <f t="shared" si="36"/>
        <v>-2.3092638912203256E-14</v>
      </c>
      <c r="N139" s="112">
        <f t="shared" si="36"/>
        <v>-6.6613381477509392E-15</v>
      </c>
      <c r="O139" s="609"/>
      <c r="P139" s="104"/>
      <c r="Q139" s="109"/>
      <c r="R139" s="169"/>
      <c r="S139" s="169"/>
      <c r="T139" s="169"/>
      <c r="U139" s="169"/>
      <c r="V139" s="169"/>
      <c r="W139" s="169"/>
      <c r="X139" s="169"/>
      <c r="Y139" s="169"/>
      <c r="Z139" s="169"/>
      <c r="AA139" s="169"/>
      <c r="AB139" s="169"/>
      <c r="AC139" s="169"/>
      <c r="AD139" s="169"/>
      <c r="AE139" s="169"/>
    </row>
    <row r="140" spans="2:31" s="107" customFormat="1" ht="10.95" hidden="1" customHeight="1" x14ac:dyDescent="0.25">
      <c r="B140" s="110"/>
      <c r="C140" s="107" t="s">
        <v>994</v>
      </c>
      <c r="E140" s="112" t="str">
        <f t="shared" ref="E140:N140" si="37">IF(OR(E80="NA",E81="NA",E82="NA"),"NA",-SUM(E80)+SUM(E81)+SUM(E82))</f>
        <v>NA</v>
      </c>
      <c r="F140" s="112" t="str">
        <f t="shared" si="37"/>
        <v>NA</v>
      </c>
      <c r="G140" s="112" t="str">
        <f t="shared" si="37"/>
        <v>NA</v>
      </c>
      <c r="H140" s="112" t="str">
        <f t="shared" si="37"/>
        <v>NA</v>
      </c>
      <c r="I140" s="112" t="str">
        <f t="shared" si="37"/>
        <v>NA</v>
      </c>
      <c r="J140" s="112" t="str">
        <f t="shared" si="37"/>
        <v>NA</v>
      </c>
      <c r="K140" s="112" t="str">
        <f t="shared" si="37"/>
        <v>NA</v>
      </c>
      <c r="L140" s="112" t="str">
        <f t="shared" si="37"/>
        <v>NA</v>
      </c>
      <c r="M140" s="112" t="str">
        <f t="shared" si="37"/>
        <v>NA</v>
      </c>
      <c r="N140" s="112" t="str">
        <f t="shared" si="37"/>
        <v>NA</v>
      </c>
      <c r="O140" s="609"/>
      <c r="P140" s="104"/>
      <c r="Q140" s="109"/>
      <c r="R140" s="169"/>
      <c r="S140" s="169"/>
      <c r="T140" s="169"/>
      <c r="U140" s="169"/>
      <c r="V140" s="169"/>
      <c r="W140" s="169"/>
      <c r="X140" s="169"/>
      <c r="Y140" s="169"/>
      <c r="Z140" s="169"/>
      <c r="AA140" s="169"/>
      <c r="AB140" s="169"/>
      <c r="AC140" s="169"/>
      <c r="AD140" s="169"/>
      <c r="AE140" s="169"/>
    </row>
    <row r="141" spans="2:31" s="107" customFormat="1" ht="10.95" hidden="1" customHeight="1" x14ac:dyDescent="0.25">
      <c r="B141" s="114"/>
      <c r="C141" s="115" t="s">
        <v>995</v>
      </c>
      <c r="D141" s="115"/>
      <c r="E141" s="116" t="str">
        <f t="shared" ref="E141:N141" si="38">IF(OR(E85="NA",E86="NA",E87="NA",E88="NA",E62="NA"),"NA",-SUM(E85)+SUM(E86)+SUM(E87)+SUM(E88))</f>
        <v>NA</v>
      </c>
      <c r="F141" s="116" t="str">
        <f t="shared" si="38"/>
        <v>NA</v>
      </c>
      <c r="G141" s="116" t="str">
        <f t="shared" si="38"/>
        <v>NA</v>
      </c>
      <c r="H141" s="116" t="str">
        <f t="shared" si="38"/>
        <v>NA</v>
      </c>
      <c r="I141" s="116" t="str">
        <f t="shared" si="38"/>
        <v>NA</v>
      </c>
      <c r="J141" s="116" t="str">
        <f t="shared" si="38"/>
        <v>NA</v>
      </c>
      <c r="K141" s="116" t="str">
        <f t="shared" si="38"/>
        <v>NA</v>
      </c>
      <c r="L141" s="116" t="str">
        <f t="shared" si="38"/>
        <v>NA</v>
      </c>
      <c r="M141" s="116" t="str">
        <f t="shared" si="38"/>
        <v>NA</v>
      </c>
      <c r="N141" s="116" t="str">
        <f t="shared" si="38"/>
        <v>NA</v>
      </c>
      <c r="O141" s="609"/>
      <c r="P141" s="104"/>
      <c r="Q141" s="109"/>
      <c r="R141" s="169"/>
      <c r="S141" s="169"/>
      <c r="T141" s="169"/>
      <c r="U141" s="169"/>
      <c r="V141" s="169"/>
      <c r="W141" s="169"/>
      <c r="X141" s="169"/>
      <c r="Y141" s="169"/>
      <c r="Z141" s="169"/>
      <c r="AA141" s="169"/>
      <c r="AB141" s="169"/>
      <c r="AC141" s="169"/>
      <c r="AD141" s="169"/>
      <c r="AE141" s="169"/>
    </row>
    <row r="142" spans="2:31" s="107" customFormat="1" ht="10.95" hidden="1" customHeight="1" x14ac:dyDescent="0.25">
      <c r="B142" s="106" t="s">
        <v>433</v>
      </c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555"/>
      <c r="P142" s="109"/>
      <c r="Q142" s="109"/>
      <c r="R142" s="169"/>
      <c r="S142" s="169"/>
      <c r="T142" s="169"/>
      <c r="U142" s="169"/>
      <c r="V142" s="169"/>
      <c r="W142" s="169"/>
      <c r="X142" s="169"/>
      <c r="Y142" s="169"/>
      <c r="Z142" s="169"/>
      <c r="AA142" s="169"/>
      <c r="AB142" s="169"/>
      <c r="AC142" s="169"/>
      <c r="AD142" s="169"/>
      <c r="AE142" s="169"/>
    </row>
    <row r="143" spans="2:31" s="107" customFormat="1" ht="10.95" hidden="1" customHeight="1" x14ac:dyDescent="0.25">
      <c r="B143" s="106"/>
      <c r="C143" s="118" t="s">
        <v>996</v>
      </c>
      <c r="E143" s="117"/>
      <c r="F143" s="117"/>
      <c r="G143" s="117"/>
      <c r="H143" s="117"/>
      <c r="I143" s="117"/>
      <c r="J143" s="117"/>
      <c r="K143" s="117"/>
      <c r="L143" s="117"/>
      <c r="M143" s="117"/>
      <c r="N143" s="117"/>
      <c r="O143" s="555"/>
      <c r="P143" s="109"/>
      <c r="Q143" s="109"/>
      <c r="R143" s="169"/>
      <c r="S143" s="169"/>
      <c r="T143" s="169"/>
      <c r="U143" s="169"/>
      <c r="V143" s="169"/>
      <c r="W143" s="169"/>
      <c r="X143" s="169"/>
      <c r="Y143" s="169"/>
      <c r="Z143" s="169"/>
      <c r="AA143" s="169"/>
      <c r="AB143" s="169"/>
      <c r="AC143" s="169"/>
      <c r="AD143" s="169"/>
      <c r="AE143" s="169"/>
    </row>
    <row r="144" spans="2:31" s="107" customFormat="1" ht="10.95" hidden="1" customHeight="1" x14ac:dyDescent="0.25">
      <c r="B144" s="110"/>
      <c r="C144" s="119" t="s">
        <v>997</v>
      </c>
      <c r="E144" s="120"/>
      <c r="F144" s="120"/>
      <c r="G144" s="120"/>
      <c r="H144" s="120"/>
      <c r="I144" s="120"/>
      <c r="J144" s="120"/>
      <c r="K144" s="120"/>
      <c r="L144" s="120"/>
      <c r="M144" s="112" t="str">
        <f>IF(OR(M59="NA"),"NA",IF(ISNUMBER(M59),IF(ROUND(M59,1)&lt;0.1,"yes","check!"),"check!"))</f>
        <v>yes</v>
      </c>
      <c r="N144" s="120"/>
      <c r="O144" s="609"/>
      <c r="P144" s="104"/>
      <c r="Q144" s="109"/>
      <c r="R144" s="169"/>
      <c r="S144" s="169"/>
      <c r="T144" s="169"/>
      <c r="U144" s="169"/>
      <c r="V144" s="169"/>
      <c r="W144" s="169"/>
      <c r="X144" s="169"/>
      <c r="Y144" s="169"/>
      <c r="Z144" s="169"/>
      <c r="AA144" s="169"/>
      <c r="AB144" s="169"/>
      <c r="AC144" s="169"/>
      <c r="AD144" s="169"/>
      <c r="AE144" s="169"/>
    </row>
    <row r="145" spans="2:31" s="107" customFormat="1" ht="10.95" hidden="1" customHeight="1" x14ac:dyDescent="0.25">
      <c r="B145" s="110"/>
      <c r="C145" s="119" t="s">
        <v>998</v>
      </c>
      <c r="E145" s="120"/>
      <c r="F145" s="120"/>
      <c r="G145" s="120"/>
      <c r="H145" s="120"/>
      <c r="I145" s="120"/>
      <c r="J145" s="120"/>
      <c r="K145" s="120"/>
      <c r="L145" s="120"/>
      <c r="M145" s="112" t="str">
        <f>IF(OR(M60="NA"),"NA",IF(ISNUMBER(M60),IF(ROUND(M60,1)&lt;0.1,"yes","check!"),"check!"))</f>
        <v>yes</v>
      </c>
      <c r="N145" s="120"/>
      <c r="O145" s="609"/>
      <c r="P145" s="104"/>
      <c r="Q145" s="109"/>
      <c r="R145" s="169"/>
      <c r="S145" s="169"/>
      <c r="T145" s="169"/>
      <c r="U145" s="169"/>
      <c r="V145" s="169"/>
      <c r="W145" s="169"/>
      <c r="X145" s="169"/>
      <c r="Y145" s="169"/>
      <c r="Z145" s="169"/>
      <c r="AA145" s="169"/>
      <c r="AB145" s="169"/>
      <c r="AC145" s="169"/>
      <c r="AD145" s="169"/>
      <c r="AE145" s="169"/>
    </row>
    <row r="146" spans="2:31" s="107" customFormat="1" ht="10.95" hidden="1" customHeight="1" x14ac:dyDescent="0.25">
      <c r="B146" s="110"/>
      <c r="C146" s="119" t="s">
        <v>999</v>
      </c>
      <c r="E146" s="120"/>
      <c r="F146" s="120"/>
      <c r="G146" s="120"/>
      <c r="H146" s="120"/>
      <c r="I146" s="120"/>
      <c r="J146" s="120"/>
      <c r="K146" s="120"/>
      <c r="L146" s="120"/>
      <c r="M146" s="112" t="str">
        <f>IF(OR(M61="NA"),"NA",IF(ISNUMBER(M61),IF(ROUND(M61,1)&lt;0.1,"yes","check!"),"check!"))</f>
        <v>yes</v>
      </c>
      <c r="N146" s="120"/>
      <c r="O146" s="609"/>
      <c r="P146" s="104"/>
      <c r="Q146" s="109"/>
      <c r="R146" s="169"/>
      <c r="S146" s="169"/>
      <c r="T146" s="169"/>
      <c r="U146" s="169"/>
      <c r="V146" s="169"/>
      <c r="W146" s="169"/>
      <c r="X146" s="169"/>
      <c r="Y146" s="169"/>
      <c r="Z146" s="169"/>
      <c r="AA146" s="169"/>
      <c r="AB146" s="169"/>
      <c r="AC146" s="169"/>
      <c r="AD146" s="169"/>
      <c r="AE146" s="169"/>
    </row>
    <row r="147" spans="2:31" s="107" customFormat="1" ht="10.95" hidden="1" customHeight="1" x14ac:dyDescent="0.25">
      <c r="B147" s="110"/>
      <c r="C147" s="119" t="s">
        <v>1000</v>
      </c>
      <c r="E147" s="120"/>
      <c r="F147" s="120"/>
      <c r="G147" s="120"/>
      <c r="H147" s="120"/>
      <c r="I147" s="120"/>
      <c r="J147" s="120"/>
      <c r="K147" s="120"/>
      <c r="L147" s="120"/>
      <c r="M147" s="112" t="str">
        <f>IF(OR(M67="NA"),"NA",IF(ISNUMBER(M67),IF(ROUND(M67,1)&lt;0.1,"yes","check!"),"check!"))</f>
        <v>yes</v>
      </c>
      <c r="N147" s="120"/>
      <c r="O147" s="609"/>
      <c r="P147" s="104"/>
      <c r="Q147" s="109"/>
      <c r="R147" s="169"/>
      <c r="S147" s="169"/>
      <c r="T147" s="169"/>
      <c r="U147" s="169"/>
      <c r="V147" s="169"/>
      <c r="W147" s="169"/>
      <c r="X147" s="169"/>
      <c r="Y147" s="169"/>
      <c r="Z147" s="169"/>
      <c r="AA147" s="169"/>
      <c r="AB147" s="169"/>
      <c r="AC147" s="169"/>
      <c r="AD147" s="169"/>
      <c r="AE147" s="169"/>
    </row>
    <row r="148" spans="2:31" s="107" customFormat="1" ht="10.95" hidden="1" customHeight="1" x14ac:dyDescent="0.25">
      <c r="B148" s="106"/>
      <c r="C148" s="118" t="s">
        <v>567</v>
      </c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555"/>
      <c r="P148" s="109"/>
      <c r="Q148" s="109"/>
      <c r="R148" s="169"/>
      <c r="S148" s="169"/>
      <c r="T148" s="169"/>
      <c r="U148" s="169"/>
      <c r="V148" s="169"/>
      <c r="W148" s="169"/>
      <c r="X148" s="169"/>
      <c r="Y148" s="169"/>
      <c r="Z148" s="169"/>
      <c r="AA148" s="169"/>
      <c r="AB148" s="169"/>
      <c r="AC148" s="169"/>
      <c r="AD148" s="169"/>
      <c r="AE148" s="169"/>
    </row>
    <row r="149" spans="2:31" s="107" customFormat="1" ht="10.95" hidden="1" customHeight="1" x14ac:dyDescent="0.25">
      <c r="B149" s="110"/>
      <c r="C149" s="119" t="s">
        <v>1001</v>
      </c>
      <c r="E149" s="120"/>
      <c r="F149" s="120"/>
      <c r="G149" s="112" t="str">
        <f t="array" ref="G149">IF(OR(G11:G12="NA"),"NA",IF(AND(ROUND(G11:G12,1)=0),"yes","check!"))</f>
        <v>yes</v>
      </c>
      <c r="H149" s="120"/>
      <c r="I149" s="120"/>
      <c r="J149" s="120"/>
      <c r="K149" s="120"/>
      <c r="L149" s="112" t="str">
        <f t="array" ref="L149">IF(OR(L11:L12="NA"),"NA",IF(AND(ROUND(L11:L12,1)=0),"yes","check!"))</f>
        <v>yes</v>
      </c>
      <c r="M149" s="120"/>
      <c r="N149" s="120"/>
      <c r="O149" s="555"/>
      <c r="P149" s="109"/>
      <c r="Q149" s="109"/>
      <c r="R149" s="169"/>
      <c r="S149" s="169"/>
      <c r="T149" s="169"/>
      <c r="U149" s="169"/>
      <c r="V149" s="169"/>
      <c r="W149" s="169"/>
      <c r="X149" s="169"/>
      <c r="Y149" s="169"/>
      <c r="Z149" s="169"/>
      <c r="AA149" s="169"/>
      <c r="AB149" s="169"/>
      <c r="AC149" s="169"/>
      <c r="AD149" s="169"/>
      <c r="AE149" s="169"/>
    </row>
    <row r="150" spans="2:31" s="107" customFormat="1" ht="10.95" hidden="1" customHeight="1" x14ac:dyDescent="0.25">
      <c r="B150" s="110"/>
      <c r="C150" s="119" t="s">
        <v>1002</v>
      </c>
      <c r="E150" s="120"/>
      <c r="F150" s="120"/>
      <c r="G150" s="112" t="str">
        <f t="array" ref="G150">IF(OR(G42:G51="NA"),"NA",IF(AND(ROUND(G42:G51,1)=0),"yes","check!"))</f>
        <v>yes</v>
      </c>
      <c r="H150" s="120"/>
      <c r="I150" s="120"/>
      <c r="J150" s="120"/>
      <c r="K150" s="120"/>
      <c r="L150" s="112" t="str">
        <f t="array" ref="L150">IF(OR(L42:L51="NA"),"NA",IF(AND(ROUND(L42:L51,1)=0),"yes","check!"))</f>
        <v>yes</v>
      </c>
      <c r="M150" s="120"/>
      <c r="N150" s="120"/>
      <c r="O150" s="555"/>
      <c r="P150" s="109"/>
      <c r="Q150" s="109"/>
      <c r="R150" s="169"/>
      <c r="S150" s="169"/>
      <c r="T150" s="169"/>
      <c r="U150" s="169"/>
      <c r="V150" s="169"/>
      <c r="W150" s="169"/>
      <c r="X150" s="169"/>
      <c r="Y150" s="169"/>
      <c r="Z150" s="169"/>
      <c r="AA150" s="169"/>
      <c r="AB150" s="169"/>
      <c r="AC150" s="169"/>
      <c r="AD150" s="169"/>
      <c r="AE150" s="169"/>
    </row>
    <row r="151" spans="2:31" s="107" customFormat="1" ht="10.95" hidden="1" customHeight="1" x14ac:dyDescent="0.25">
      <c r="B151" s="110"/>
      <c r="C151" s="119" t="s">
        <v>1003</v>
      </c>
      <c r="E151" s="120"/>
      <c r="F151" s="120"/>
      <c r="G151" s="112" t="str">
        <f t="array" ref="G151">IF(OR(G53:G58="NA"),"NA",IF(AND(ROUND(G53:G58,1)=0),"yes","check!"))</f>
        <v>yes</v>
      </c>
      <c r="H151" s="120"/>
      <c r="I151" s="120"/>
      <c r="J151" s="120"/>
      <c r="K151" s="120"/>
      <c r="L151" s="112" t="str">
        <f t="array" ref="L151">IF(OR(L53:L58="NA"),"NA",IF(AND(ROUND(L53:L58,1)=0),"yes","check!"))</f>
        <v>yes</v>
      </c>
      <c r="M151" s="120"/>
      <c r="N151" s="120"/>
      <c r="O151" s="555"/>
      <c r="P151" s="109"/>
      <c r="Q151" s="109"/>
      <c r="R151" s="169"/>
      <c r="S151" s="169"/>
      <c r="T151" s="169"/>
      <c r="U151" s="169"/>
      <c r="V151" s="169"/>
      <c r="W151" s="169"/>
      <c r="X151" s="169"/>
      <c r="Y151" s="169"/>
      <c r="Z151" s="169"/>
      <c r="AA151" s="169"/>
      <c r="AB151" s="169"/>
      <c r="AC151" s="169"/>
      <c r="AD151" s="169"/>
      <c r="AE151" s="169"/>
    </row>
    <row r="152" spans="2:31" s="107" customFormat="1" ht="10.95" hidden="1" customHeight="1" x14ac:dyDescent="0.25">
      <c r="B152" s="110"/>
      <c r="C152" s="119" t="s">
        <v>1004</v>
      </c>
      <c r="E152" s="120"/>
      <c r="F152" s="120"/>
      <c r="G152" s="112" t="str">
        <f t="array" ref="G152">IF(OR(G65:G66="NA"),"NA",IF(AND(ROUND(G65:G66,1)=0),"yes","check!"))</f>
        <v>yes</v>
      </c>
      <c r="H152" s="120"/>
      <c r="I152" s="120"/>
      <c r="J152" s="120"/>
      <c r="K152" s="120"/>
      <c r="L152" s="112" t="str">
        <f t="array" ref="L152">IF(OR(L65:L66="NA"),"NA",IF(AND(ROUND(L65:L66,1)=0),"yes","check!"))</f>
        <v>yes</v>
      </c>
      <c r="M152" s="120"/>
      <c r="N152" s="120"/>
      <c r="O152" s="555"/>
      <c r="P152" s="109"/>
      <c r="Q152" s="109"/>
      <c r="R152" s="169"/>
      <c r="S152" s="169"/>
      <c r="T152" s="169"/>
      <c r="U152" s="169"/>
      <c r="V152" s="169"/>
      <c r="W152" s="169"/>
      <c r="X152" s="169"/>
      <c r="Y152" s="169"/>
      <c r="Z152" s="169"/>
      <c r="AA152" s="169"/>
      <c r="AB152" s="169"/>
      <c r="AC152" s="169"/>
      <c r="AD152" s="169"/>
      <c r="AE152" s="169"/>
    </row>
    <row r="153" spans="2:31" s="107" customFormat="1" ht="10.95" hidden="1" customHeight="1" x14ac:dyDescent="0.25">
      <c r="B153" s="110"/>
      <c r="C153" s="119" t="s">
        <v>1005</v>
      </c>
      <c r="E153" s="120"/>
      <c r="F153" s="120"/>
      <c r="G153" s="112" t="str">
        <f t="array" ref="G153">IF(OR(G68:G70="NA"),"NA",IF(AND(ROUND(G68:G70,1)=0),"yes","check!"))</f>
        <v>yes</v>
      </c>
      <c r="H153" s="120"/>
      <c r="I153" s="120"/>
      <c r="J153" s="120"/>
      <c r="K153" s="120"/>
      <c r="L153" s="112" t="str">
        <f t="array" ref="L153">IF(OR(L68:L70="NA"),"NA",IF(AND(ROUND(L68:L70,1)=0),"yes","check!"))</f>
        <v>yes</v>
      </c>
      <c r="M153" s="120"/>
      <c r="N153" s="120"/>
      <c r="O153" s="555"/>
      <c r="P153" s="109"/>
      <c r="Q153" s="109"/>
      <c r="R153" s="169"/>
      <c r="S153" s="169"/>
      <c r="T153" s="169"/>
      <c r="U153" s="169"/>
      <c r="V153" s="169"/>
      <c r="W153" s="169"/>
      <c r="X153" s="169"/>
      <c r="Y153" s="169"/>
      <c r="Z153" s="169"/>
      <c r="AA153" s="169"/>
      <c r="AB153" s="169"/>
      <c r="AC153" s="169"/>
      <c r="AD153" s="169"/>
      <c r="AE153" s="169"/>
    </row>
    <row r="154" spans="2:31" s="107" customFormat="1" ht="10.95" hidden="1" customHeight="1" x14ac:dyDescent="0.25">
      <c r="B154" s="110"/>
      <c r="C154" s="119" t="s">
        <v>1006</v>
      </c>
      <c r="E154" s="120"/>
      <c r="F154" s="120"/>
      <c r="G154" s="112" t="str">
        <f>IF(OR(G72="NA"),"NA",IF(ROUND(G72,1)=0,"yes","check!"))</f>
        <v>yes</v>
      </c>
      <c r="H154" s="120"/>
      <c r="I154" s="120"/>
      <c r="J154" s="120"/>
      <c r="K154" s="120"/>
      <c r="L154" s="112" t="str">
        <f>IF(OR(L72="NA"),"NA",IF(ROUND(L72,1)=0,"yes","check!"))</f>
        <v>yes</v>
      </c>
      <c r="M154" s="120"/>
      <c r="N154" s="120"/>
      <c r="O154" s="555"/>
      <c r="P154" s="109"/>
      <c r="Q154" s="109"/>
      <c r="R154" s="169"/>
      <c r="S154" s="169"/>
      <c r="T154" s="169"/>
      <c r="U154" s="169"/>
      <c r="V154" s="169"/>
      <c r="W154" s="169"/>
      <c r="X154" s="169"/>
      <c r="Y154" s="169"/>
      <c r="Z154" s="169"/>
      <c r="AA154" s="169"/>
      <c r="AB154" s="169"/>
      <c r="AC154" s="169"/>
      <c r="AD154" s="169"/>
      <c r="AE154" s="169"/>
    </row>
    <row r="155" spans="2:31" s="107" customFormat="1" ht="10.95" hidden="1" customHeight="1" x14ac:dyDescent="0.25">
      <c r="B155" s="110"/>
      <c r="C155" s="119" t="s">
        <v>1007</v>
      </c>
      <c r="E155" s="120"/>
      <c r="F155" s="120"/>
      <c r="G155" s="112" t="str">
        <f t="array" ref="G155">IF(OR(G82:G83="NA"),"NA",IF(AND(ROUND(G82:G83,1)=0),"yes","check!"))</f>
        <v>NA</v>
      </c>
      <c r="H155" s="120"/>
      <c r="I155" s="120"/>
      <c r="J155" s="120"/>
      <c r="K155" s="120"/>
      <c r="L155" s="112" t="str">
        <f t="array" ref="L155">IF(OR(L82:L83="NA"),"NA",IF(AND(ROUND(L82:L83,1)=0),"yes","check!"))</f>
        <v>NA</v>
      </c>
      <c r="M155" s="120"/>
      <c r="N155" s="120"/>
      <c r="O155" s="555"/>
      <c r="P155" s="109"/>
      <c r="Q155" s="109"/>
      <c r="R155" s="169"/>
      <c r="S155" s="169"/>
      <c r="T155" s="169"/>
      <c r="U155" s="169"/>
      <c r="V155" s="169"/>
      <c r="W155" s="169"/>
      <c r="X155" s="169"/>
      <c r="Y155" s="169"/>
      <c r="Z155" s="169"/>
      <c r="AA155" s="169"/>
      <c r="AB155" s="169"/>
      <c r="AC155" s="169"/>
      <c r="AD155" s="169"/>
      <c r="AE155" s="169"/>
    </row>
    <row r="156" spans="2:31" s="107" customFormat="1" ht="10.95" hidden="1" customHeight="1" x14ac:dyDescent="0.25">
      <c r="B156" s="106"/>
      <c r="C156" s="172" t="s">
        <v>1008</v>
      </c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555"/>
      <c r="P156" s="109"/>
      <c r="Q156" s="109"/>
      <c r="R156" s="169"/>
      <c r="S156" s="169"/>
      <c r="T156" s="169"/>
      <c r="U156" s="169"/>
      <c r="V156" s="169"/>
      <c r="W156" s="169"/>
      <c r="X156" s="169"/>
      <c r="Y156" s="169"/>
      <c r="Z156" s="169"/>
      <c r="AA156" s="169"/>
      <c r="AB156" s="169"/>
      <c r="AC156" s="169"/>
      <c r="AD156" s="169"/>
      <c r="AE156" s="169"/>
    </row>
    <row r="157" spans="2:31" s="107" customFormat="1" ht="10.95" hidden="1" customHeight="1" x14ac:dyDescent="0.25">
      <c r="B157" s="110"/>
      <c r="C157" s="173" t="s">
        <v>1009</v>
      </c>
      <c r="E157" s="120"/>
      <c r="F157" s="120"/>
      <c r="G157" s="112" t="str">
        <f>IF(OR(G59="NA",Table2!G31="NA"),"NA",IF(AND(ISNUMBER(G59),ISNUMBER(G31)),IF(ROUND(G59,1)=ROUND(Table2!G31,1),"yes","check!"),"check!"))</f>
        <v>yes</v>
      </c>
      <c r="H157" s="120"/>
      <c r="I157" s="120"/>
      <c r="J157" s="120"/>
      <c r="K157" s="120"/>
      <c r="L157" s="112" t="str">
        <f>IF(OR(L59="NA",Table2!L31="NA"),"NA",IF(AND(ISNUMBER(L59),ISNUMBER(L31)),IF(ROUND(L59,1)=ROUND(Table2!L31,1),"yes","check!"),"check!"))</f>
        <v>yes</v>
      </c>
      <c r="M157" s="120"/>
      <c r="N157" s="120"/>
      <c r="O157" s="555"/>
      <c r="P157" s="109"/>
      <c r="Q157" s="109"/>
      <c r="R157" s="169"/>
      <c r="S157" s="169"/>
      <c r="T157" s="169"/>
      <c r="U157" s="169"/>
      <c r="V157" s="169"/>
      <c r="W157" s="169"/>
      <c r="X157" s="169"/>
      <c r="Y157" s="169"/>
      <c r="Z157" s="169"/>
      <c r="AA157" s="169"/>
      <c r="AB157" s="169"/>
      <c r="AC157" s="169"/>
      <c r="AD157" s="169"/>
      <c r="AE157" s="169"/>
    </row>
    <row r="158" spans="2:31" s="107" customFormat="1" ht="10.95" hidden="1" customHeight="1" x14ac:dyDescent="0.25">
      <c r="B158" s="110"/>
      <c r="C158" s="173" t="s">
        <v>1010</v>
      </c>
      <c r="E158" s="120"/>
      <c r="F158" s="120"/>
      <c r="G158" s="112" t="str">
        <f>IF(OR(G60="NA",Table2!G32="NA"),"NA",IF(ROUND(G60,1)=ROUND(Table2!G32,1),"yes","check!"))</f>
        <v>yes</v>
      </c>
      <c r="H158" s="120"/>
      <c r="I158" s="120"/>
      <c r="J158" s="120"/>
      <c r="K158" s="120"/>
      <c r="L158" s="112" t="str">
        <f>IF(OR(L60="NA",Table2!L32="NA"),"NA",IF(ROUND(L60,1)=ROUND(Table2!L32,1),"yes","check!"))</f>
        <v>yes</v>
      </c>
      <c r="M158" s="120"/>
      <c r="N158" s="120"/>
      <c r="O158" s="555"/>
      <c r="P158" s="109"/>
      <c r="Q158" s="109"/>
      <c r="R158" s="169"/>
      <c r="S158" s="169"/>
      <c r="T158" s="169"/>
      <c r="U158" s="169"/>
      <c r="V158" s="169"/>
      <c r="W158" s="169"/>
      <c r="X158" s="169"/>
      <c r="Y158" s="169"/>
      <c r="Z158" s="169"/>
      <c r="AA158" s="169"/>
      <c r="AB158" s="169"/>
      <c r="AC158" s="169"/>
      <c r="AD158" s="169"/>
      <c r="AE158" s="169"/>
    </row>
    <row r="159" spans="2:31" s="107" customFormat="1" ht="10.95" hidden="1" customHeight="1" x14ac:dyDescent="0.25">
      <c r="B159" s="110"/>
      <c r="C159" s="173" t="s">
        <v>1011</v>
      </c>
      <c r="E159" s="120"/>
      <c r="F159" s="120"/>
      <c r="G159" s="112" t="str">
        <f>IF(OR(G33="NA",Table2!G33="NA"),"NA",IF(ROUND(G61,1)=ROUND(Table2!G33,1),"yes","check!"))</f>
        <v>yes</v>
      </c>
      <c r="H159" s="120"/>
      <c r="I159" s="120"/>
      <c r="J159" s="120"/>
      <c r="K159" s="120"/>
      <c r="L159" s="112" t="str">
        <f>IF(OR(L33="NA",Table2!L33="NA"),"NA",IF(ROUND(L61,1)=ROUND(Table2!L33,1),"yes","check!"))</f>
        <v>yes</v>
      </c>
      <c r="M159" s="120"/>
      <c r="N159" s="120"/>
      <c r="O159" s="555"/>
      <c r="P159" s="109"/>
      <c r="Q159" s="109"/>
      <c r="R159" s="169"/>
      <c r="S159" s="169"/>
      <c r="T159" s="169"/>
      <c r="U159" s="169"/>
      <c r="V159" s="169"/>
      <c r="W159" s="169"/>
      <c r="X159" s="169"/>
      <c r="Y159" s="169"/>
      <c r="Z159" s="169"/>
      <c r="AA159" s="169"/>
      <c r="AB159" s="169"/>
      <c r="AC159" s="169"/>
      <c r="AD159" s="169"/>
      <c r="AE159" s="169"/>
    </row>
    <row r="160" spans="2:31" s="107" customFormat="1" ht="10.95" hidden="1" customHeight="1" x14ac:dyDescent="0.25">
      <c r="B160" s="110"/>
      <c r="C160" s="173" t="s">
        <v>1012</v>
      </c>
      <c r="E160" s="120"/>
      <c r="F160" s="120"/>
      <c r="G160" s="112" t="str">
        <f>IF(OR(G67="NA",Table2!G19="NA"),"NA",IF(ROUND(G67,1)=ROUND(Table2!G19,1),"yes","check!"))</f>
        <v>yes</v>
      </c>
      <c r="H160" s="120"/>
      <c r="I160" s="120"/>
      <c r="J160" s="120"/>
      <c r="K160" s="120"/>
      <c r="L160" s="112" t="str">
        <f>IF(OR(L67="NA",Table2!L19="NA"),"NA",IF(ROUND(L67,1)=ROUND(Table2!L19,1),"yes","check!"))</f>
        <v>yes</v>
      </c>
      <c r="M160" s="120"/>
      <c r="N160" s="120"/>
      <c r="O160" s="555"/>
      <c r="P160" s="109"/>
      <c r="Q160" s="109"/>
      <c r="R160" s="169"/>
      <c r="S160" s="169"/>
      <c r="T160" s="169"/>
      <c r="U160" s="169"/>
      <c r="V160" s="169"/>
      <c r="W160" s="169"/>
      <c r="X160" s="169"/>
      <c r="Y160" s="169"/>
      <c r="Z160" s="169"/>
      <c r="AA160" s="169"/>
      <c r="AB160" s="169"/>
      <c r="AC160" s="169"/>
      <c r="AD160" s="169"/>
      <c r="AE160" s="169"/>
    </row>
    <row r="161" spans="2:31" s="107" customFormat="1" ht="10.95" hidden="1" customHeight="1" x14ac:dyDescent="0.25">
      <c r="B161" s="110"/>
      <c r="C161" s="173" t="s">
        <v>1013</v>
      </c>
      <c r="E161" s="120"/>
      <c r="F161" s="120"/>
      <c r="G161" s="112" t="str">
        <f>IF(OR(G71="NA",Table2!G43="NA"),"NA",IF(ROUND(G71,1)=ROUND(Table2!G43,1),"yes","check!"))</f>
        <v>yes</v>
      </c>
      <c r="H161" s="120"/>
      <c r="I161" s="120"/>
      <c r="J161" s="120"/>
      <c r="K161" s="120"/>
      <c r="L161" s="112" t="str">
        <f>IF(OR(L71="NA",Table2!L43="NA"),"NA",IF(ROUND(L71,1)=ROUND(Table2!L43,1),"yes","check!"))</f>
        <v>yes</v>
      </c>
      <c r="M161" s="120"/>
      <c r="N161" s="120"/>
      <c r="O161" s="555"/>
      <c r="P161" s="109"/>
      <c r="Q161" s="109"/>
      <c r="R161" s="169"/>
      <c r="S161" s="169"/>
      <c r="T161" s="169"/>
      <c r="U161" s="169"/>
      <c r="V161" s="169"/>
      <c r="W161" s="169"/>
      <c r="X161" s="169"/>
      <c r="Y161" s="169"/>
      <c r="Z161" s="169"/>
      <c r="AA161" s="169"/>
      <c r="AB161" s="169"/>
      <c r="AC161" s="169"/>
      <c r="AD161" s="169"/>
      <c r="AE161" s="169"/>
    </row>
    <row r="162" spans="2:31" s="107" customFormat="1" ht="10.95" hidden="1" customHeight="1" x14ac:dyDescent="0.25">
      <c r="B162" s="110"/>
      <c r="C162" s="173" t="s">
        <v>1014</v>
      </c>
      <c r="E162" s="120"/>
      <c r="F162" s="120"/>
      <c r="G162" s="112" t="str">
        <f>IF(OR(G73="NA",Table2!G14="NA"),"NA",IF(AND(ISNUMBER(G73),ISNUMBER(G14)),IF(ROUND(G73,1)=ROUND(Table2!G14,1),"yes","check!"),"check!"))</f>
        <v>yes</v>
      </c>
      <c r="H162" s="120"/>
      <c r="I162" s="120"/>
      <c r="J162" s="120"/>
      <c r="K162" s="120"/>
      <c r="L162" s="112" t="str">
        <f>IF(OR(L73="NA",Table2!L14="NA"),"NA",IF(AND(ISNUMBER(L73),ISNUMBER(L14)),IF(ROUND(L73,1)=ROUND(Table2!L14,1),"yes","check!"),"check!"))</f>
        <v>yes</v>
      </c>
      <c r="M162" s="120"/>
      <c r="N162" s="120"/>
      <c r="O162" s="555"/>
      <c r="P162" s="109"/>
      <c r="Q162" s="109"/>
      <c r="R162" s="169"/>
      <c r="S162" s="169"/>
      <c r="T162" s="169"/>
      <c r="U162" s="169"/>
      <c r="V162" s="169"/>
      <c r="W162" s="169"/>
      <c r="X162" s="169"/>
      <c r="Y162" s="169"/>
      <c r="Z162" s="169"/>
      <c r="AA162" s="169"/>
      <c r="AB162" s="169"/>
      <c r="AC162" s="169"/>
      <c r="AD162" s="169"/>
      <c r="AE162" s="169"/>
    </row>
    <row r="163" spans="2:31" s="107" customFormat="1" ht="10.95" hidden="1" customHeight="1" x14ac:dyDescent="0.25">
      <c r="B163" s="110"/>
      <c r="C163" s="119" t="s">
        <v>1015</v>
      </c>
      <c r="E163" s="120"/>
      <c r="F163" s="120"/>
      <c r="G163" s="112" t="str">
        <f>IF(OR(G81="NA",Table2!G23="NA"),"NA",IF(ROUND(G81,1)=ROUND(Table2!G23,1),"yes","check!"))</f>
        <v>NA</v>
      </c>
      <c r="H163" s="120"/>
      <c r="I163" s="120"/>
      <c r="J163" s="120"/>
      <c r="K163" s="120"/>
      <c r="L163" s="112" t="str">
        <f>IF(OR(L81="NA",Table2!L23="NA"),"NA",IF(ROUND(L81,1)=ROUND(Table2!L23,1),"yes","check!"))</f>
        <v>NA</v>
      </c>
      <c r="M163" s="120"/>
      <c r="N163" s="120"/>
      <c r="O163" s="555"/>
      <c r="P163" s="109"/>
      <c r="Q163" s="109"/>
      <c r="R163" s="169"/>
      <c r="S163" s="169"/>
      <c r="T163" s="169"/>
      <c r="U163" s="169"/>
      <c r="V163" s="169"/>
      <c r="W163" s="169"/>
      <c r="X163" s="169"/>
      <c r="Y163" s="169"/>
      <c r="Z163" s="169"/>
      <c r="AA163" s="169"/>
      <c r="AB163" s="169"/>
      <c r="AC163" s="169"/>
      <c r="AD163" s="169"/>
      <c r="AE163" s="169"/>
    </row>
    <row r="164" spans="2:31" s="107" customFormat="1" ht="10.95" hidden="1" customHeight="1" x14ac:dyDescent="0.25">
      <c r="B164" s="121"/>
      <c r="C164" s="123"/>
      <c r="D164" s="123"/>
      <c r="E164" s="143"/>
      <c r="F164" s="143"/>
      <c r="G164" s="143"/>
      <c r="H164" s="143"/>
      <c r="I164" s="143"/>
      <c r="J164" s="143"/>
      <c r="K164" s="143"/>
      <c r="L164" s="143"/>
      <c r="M164" s="143"/>
      <c r="N164" s="143"/>
      <c r="O164" s="609"/>
      <c r="P164" s="104"/>
      <c r="Q164" s="109"/>
      <c r="R164" s="169"/>
      <c r="S164" s="169"/>
      <c r="T164" s="169"/>
      <c r="U164" s="169"/>
      <c r="V164" s="169"/>
      <c r="W164" s="169"/>
      <c r="X164" s="169"/>
      <c r="Y164" s="169"/>
      <c r="Z164" s="169"/>
      <c r="AA164" s="169"/>
      <c r="AB164" s="169"/>
      <c r="AC164" s="169"/>
      <c r="AD164" s="169"/>
      <c r="AE164" s="169"/>
    </row>
    <row r="165" spans="2:31" ht="10.95" customHeight="1" x14ac:dyDescent="0.25"/>
    <row r="166" spans="2:31" ht="10.95" customHeight="1" x14ac:dyDescent="0.25"/>
    <row r="167" spans="2:31" ht="10.95" customHeight="1" x14ac:dyDescent="0.25"/>
    <row r="168" spans="2:31" ht="10.95" customHeight="1" x14ac:dyDescent="0.25"/>
    <row r="169" spans="2:31" ht="10.95" customHeight="1" x14ac:dyDescent="0.25"/>
    <row r="170" spans="2:31" ht="10.95" customHeight="1" x14ac:dyDescent="0.25"/>
    <row r="171" spans="2:31" ht="10.95" customHeight="1" x14ac:dyDescent="0.25"/>
    <row r="172" spans="2:31" ht="10.95" customHeight="1" x14ac:dyDescent="0.25"/>
    <row r="173" spans="2:31" ht="10.95" customHeight="1" x14ac:dyDescent="0.25"/>
    <row r="174" spans="2:31" ht="10.95" customHeight="1" x14ac:dyDescent="0.25"/>
    <row r="175" spans="2:31" ht="10.95" customHeight="1" x14ac:dyDescent="0.25"/>
    <row r="176" spans="2:31" ht="10.95" customHeight="1" x14ac:dyDescent="0.25"/>
    <row r="177" ht="10.95" customHeight="1" x14ac:dyDescent="0.25"/>
    <row r="178" ht="10.95" customHeight="1" x14ac:dyDescent="0.25"/>
    <row r="179" ht="10.95" customHeight="1" x14ac:dyDescent="0.25"/>
    <row r="180" ht="10.95" customHeight="1" x14ac:dyDescent="0.25"/>
    <row r="181" ht="10.95" customHeight="1" x14ac:dyDescent="0.25"/>
    <row r="182" ht="10.95" customHeight="1" x14ac:dyDescent="0.25"/>
    <row r="183" ht="10.95" customHeight="1" x14ac:dyDescent="0.25"/>
    <row r="184" ht="10.95" customHeight="1" x14ac:dyDescent="0.25"/>
    <row r="185" ht="10.95" customHeight="1" x14ac:dyDescent="0.25"/>
    <row r="186" ht="10.95" customHeight="1" x14ac:dyDescent="0.25"/>
    <row r="187" ht="10.95" customHeight="1" x14ac:dyDescent="0.25"/>
    <row r="188" ht="10.95" customHeight="1" x14ac:dyDescent="0.25"/>
    <row r="189" ht="10.95" customHeight="1" x14ac:dyDescent="0.25"/>
    <row r="190" ht="10.95" customHeight="1" x14ac:dyDescent="0.25"/>
    <row r="191" ht="10.95" customHeight="1" x14ac:dyDescent="0.25"/>
    <row r="192" ht="10.95" customHeight="1" x14ac:dyDescent="0.25"/>
    <row r="193" ht="10.95" customHeight="1" x14ac:dyDescent="0.25"/>
    <row r="194" ht="10.95" customHeight="1" x14ac:dyDescent="0.25"/>
    <row r="195" ht="10.95" customHeight="1" x14ac:dyDescent="0.25"/>
    <row r="196" ht="10.95" customHeight="1" x14ac:dyDescent="0.25"/>
    <row r="197" ht="10.95" customHeight="1" x14ac:dyDescent="0.25"/>
    <row r="198" ht="10.95" customHeight="1" x14ac:dyDescent="0.25"/>
    <row r="199" ht="10.95" customHeight="1" x14ac:dyDescent="0.25"/>
    <row r="200" ht="10.95" customHeight="1" x14ac:dyDescent="0.25"/>
    <row r="201" ht="10.95" customHeight="1" x14ac:dyDescent="0.25"/>
    <row r="202" ht="10.95" customHeight="1" x14ac:dyDescent="0.25"/>
    <row r="203" ht="10.95" customHeight="1" x14ac:dyDescent="0.25"/>
    <row r="204" ht="10.95" customHeight="1" x14ac:dyDescent="0.25"/>
    <row r="205" ht="10.95" customHeight="1" x14ac:dyDescent="0.25"/>
    <row r="206" ht="10.95" customHeight="1" x14ac:dyDescent="0.25"/>
    <row r="207" ht="10.95" customHeight="1" x14ac:dyDescent="0.25"/>
    <row r="208" ht="10.95" customHeight="1" x14ac:dyDescent="0.25"/>
    <row r="209" ht="10.95" customHeight="1" x14ac:dyDescent="0.25"/>
    <row r="210" ht="10.95" customHeight="1" x14ac:dyDescent="0.25"/>
    <row r="211" ht="10.95" customHeight="1" x14ac:dyDescent="0.25"/>
    <row r="212" ht="10.95" customHeight="1" x14ac:dyDescent="0.25"/>
    <row r="213" ht="10.95" customHeight="1" x14ac:dyDescent="0.25"/>
    <row r="214" ht="10.95" customHeight="1" x14ac:dyDescent="0.25"/>
    <row r="215" ht="10.95" customHeight="1" x14ac:dyDescent="0.25"/>
    <row r="216" ht="10.95" customHeight="1" x14ac:dyDescent="0.25"/>
    <row r="217" ht="10.95" customHeight="1" x14ac:dyDescent="0.25"/>
    <row r="218" ht="10.95" customHeight="1" x14ac:dyDescent="0.25"/>
    <row r="219" ht="10.95" customHeight="1" x14ac:dyDescent="0.25"/>
    <row r="220" ht="10.95" customHeight="1" x14ac:dyDescent="0.25"/>
    <row r="221" ht="10.95" customHeight="1" x14ac:dyDescent="0.25"/>
    <row r="222" ht="10.95" customHeight="1" x14ac:dyDescent="0.25"/>
    <row r="223" ht="10.95" customHeight="1" x14ac:dyDescent="0.25"/>
    <row r="224" ht="10.95" customHeight="1" x14ac:dyDescent="0.25"/>
    <row r="225" ht="10.95" customHeight="1" x14ac:dyDescent="0.25"/>
    <row r="226" ht="10.95" customHeight="1" x14ac:dyDescent="0.25"/>
    <row r="227" ht="10.95" customHeight="1" x14ac:dyDescent="0.25"/>
    <row r="228" ht="10.95" customHeight="1" x14ac:dyDescent="0.25"/>
    <row r="229" ht="10.95" customHeight="1" x14ac:dyDescent="0.25"/>
    <row r="230" ht="10.95" customHeight="1" x14ac:dyDescent="0.25"/>
    <row r="231" ht="10.95" customHeight="1" x14ac:dyDescent="0.25"/>
    <row r="232" ht="10.95" customHeight="1" x14ac:dyDescent="0.25"/>
    <row r="233" ht="10.95" customHeight="1" x14ac:dyDescent="0.25"/>
    <row r="234" ht="10.95" customHeight="1" x14ac:dyDescent="0.25"/>
    <row r="235" ht="10.95" customHeight="1" x14ac:dyDescent="0.25"/>
    <row r="236" ht="10.95" customHeight="1" x14ac:dyDescent="0.25"/>
    <row r="237" ht="10.95" customHeight="1" x14ac:dyDescent="0.25"/>
    <row r="238" ht="10.95" customHeight="1" x14ac:dyDescent="0.25"/>
    <row r="239" ht="10.95" customHeight="1" x14ac:dyDescent="0.25"/>
    <row r="240" ht="10.95" customHeight="1" x14ac:dyDescent="0.25"/>
    <row r="241" ht="10.95" customHeight="1" x14ac:dyDescent="0.25"/>
    <row r="242" ht="10.95" customHeight="1" x14ac:dyDescent="0.25"/>
    <row r="243" ht="10.95" customHeight="1" x14ac:dyDescent="0.25"/>
    <row r="244" ht="10.95" customHeight="1" x14ac:dyDescent="0.25"/>
    <row r="245" ht="10.95" customHeight="1" x14ac:dyDescent="0.25"/>
    <row r="246" ht="10.95" customHeight="1" x14ac:dyDescent="0.25"/>
    <row r="247" ht="10.95" customHeight="1" x14ac:dyDescent="0.25"/>
    <row r="248" ht="10.95" customHeight="1" x14ac:dyDescent="0.25"/>
    <row r="249" ht="10.95" customHeight="1" x14ac:dyDescent="0.25"/>
    <row r="250" ht="10.95" customHeight="1" x14ac:dyDescent="0.25"/>
    <row r="251" ht="10.95" customHeight="1" x14ac:dyDescent="0.25"/>
    <row r="252" ht="10.95" customHeight="1" x14ac:dyDescent="0.25"/>
    <row r="253" ht="10.95" customHeight="1" x14ac:dyDescent="0.25"/>
    <row r="254" ht="10.95" customHeight="1" x14ac:dyDescent="0.25"/>
    <row r="255" ht="10.95" customHeight="1" x14ac:dyDescent="0.25"/>
    <row r="256" ht="10.95" customHeight="1" x14ac:dyDescent="0.25"/>
    <row r="257" ht="10.95" customHeight="1" x14ac:dyDescent="0.25"/>
    <row r="258" ht="10.95" customHeight="1" x14ac:dyDescent="0.25"/>
    <row r="259" ht="10.95" customHeight="1" x14ac:dyDescent="0.25"/>
    <row r="260" ht="10.95" customHeight="1" x14ac:dyDescent="0.25"/>
    <row r="261" ht="10.95" customHeight="1" x14ac:dyDescent="0.25"/>
    <row r="262" ht="10.95" customHeight="1" x14ac:dyDescent="0.25"/>
    <row r="263" ht="10.95" customHeight="1" x14ac:dyDescent="0.25"/>
    <row r="264" ht="10.95" customHeight="1" x14ac:dyDescent="0.25"/>
    <row r="265" ht="10.95" customHeight="1" x14ac:dyDescent="0.25"/>
    <row r="266" ht="10.95" customHeight="1" x14ac:dyDescent="0.25"/>
    <row r="267" ht="10.95" customHeight="1" x14ac:dyDescent="0.25"/>
    <row r="268" ht="10.95" customHeight="1" x14ac:dyDescent="0.25"/>
    <row r="269" ht="10.95" customHeight="1" x14ac:dyDescent="0.25"/>
    <row r="270" ht="10.95" customHeight="1" x14ac:dyDescent="0.25"/>
    <row r="271" ht="10.95" customHeight="1" x14ac:dyDescent="0.25"/>
    <row r="272" ht="10.95" customHeight="1" x14ac:dyDescent="0.25"/>
    <row r="273" ht="10.95" customHeight="1" x14ac:dyDescent="0.25"/>
    <row r="274" ht="10.95" customHeight="1" x14ac:dyDescent="0.25"/>
    <row r="275" ht="10.95" customHeight="1" x14ac:dyDescent="0.25"/>
    <row r="276" ht="10.95" customHeight="1" x14ac:dyDescent="0.25"/>
    <row r="277" ht="10.95" customHeight="1" x14ac:dyDescent="0.25"/>
    <row r="278" ht="10.95" customHeight="1" x14ac:dyDescent="0.25"/>
    <row r="279" ht="10.95" customHeight="1" x14ac:dyDescent="0.25"/>
    <row r="280" ht="10.95" customHeight="1" x14ac:dyDescent="0.25"/>
    <row r="281" ht="10.95" customHeight="1" x14ac:dyDescent="0.25"/>
    <row r="282" ht="10.95" customHeight="1" x14ac:dyDescent="0.25"/>
    <row r="283" ht="10.95" customHeight="1" x14ac:dyDescent="0.25"/>
    <row r="284" ht="10.95" customHeight="1" x14ac:dyDescent="0.25"/>
    <row r="285" ht="10.95" customHeight="1" x14ac:dyDescent="0.25"/>
    <row r="286" ht="10.95" customHeight="1" x14ac:dyDescent="0.25"/>
    <row r="287" ht="10.95" customHeight="1" x14ac:dyDescent="0.25"/>
    <row r="288" ht="10.95" customHeight="1" x14ac:dyDescent="0.25"/>
    <row r="289" ht="10.95" customHeight="1" x14ac:dyDescent="0.25"/>
    <row r="290" ht="10.95" customHeight="1" x14ac:dyDescent="0.25"/>
    <row r="291" ht="10.95" customHeight="1" x14ac:dyDescent="0.25"/>
    <row r="292" ht="10.95" customHeight="1" x14ac:dyDescent="0.25"/>
    <row r="293" ht="10.95" customHeight="1" x14ac:dyDescent="0.25"/>
    <row r="294" ht="10.95" customHeight="1" x14ac:dyDescent="0.25"/>
    <row r="295" ht="10.95" customHeight="1" x14ac:dyDescent="0.25"/>
    <row r="296" ht="10.95" customHeight="1" x14ac:dyDescent="0.25"/>
    <row r="297" ht="10.95" customHeight="1" x14ac:dyDescent="0.25"/>
    <row r="298" ht="10.95" customHeight="1" x14ac:dyDescent="0.25"/>
    <row r="299" ht="10.95" customHeight="1" x14ac:dyDescent="0.25"/>
    <row r="300" ht="10.95" customHeight="1" x14ac:dyDescent="0.25"/>
    <row r="301" ht="10.95" customHeight="1" x14ac:dyDescent="0.25"/>
    <row r="302" ht="10.95" customHeight="1" x14ac:dyDescent="0.25"/>
    <row r="303" ht="10.95" customHeight="1" x14ac:dyDescent="0.25"/>
    <row r="304" ht="10.95" customHeight="1" x14ac:dyDescent="0.25"/>
    <row r="305" ht="10.95" customHeight="1" x14ac:dyDescent="0.25"/>
    <row r="306" ht="10.95" customHeight="1" x14ac:dyDescent="0.25"/>
    <row r="307" ht="10.95" customHeight="1" x14ac:dyDescent="0.25"/>
    <row r="308" ht="10.95" customHeight="1" x14ac:dyDescent="0.25"/>
    <row r="309" ht="10.95" customHeight="1" x14ac:dyDescent="0.25"/>
    <row r="310" ht="10.95" customHeight="1" x14ac:dyDescent="0.25"/>
    <row r="311" ht="10.95" customHeight="1" x14ac:dyDescent="0.25"/>
    <row r="312" ht="10.95" customHeight="1" x14ac:dyDescent="0.25"/>
    <row r="313" ht="10.95" customHeight="1" x14ac:dyDescent="0.25"/>
    <row r="314" ht="10.95" customHeight="1" x14ac:dyDescent="0.25"/>
    <row r="315" ht="10.95" customHeight="1" x14ac:dyDescent="0.25"/>
    <row r="316" ht="10.95" customHeight="1" x14ac:dyDescent="0.25"/>
    <row r="317" ht="10.95" customHeight="1" x14ac:dyDescent="0.25"/>
    <row r="318" ht="10.95" customHeight="1" x14ac:dyDescent="0.25"/>
    <row r="319" ht="10.95" customHeight="1" x14ac:dyDescent="0.25"/>
    <row r="320" ht="10.95" customHeight="1" x14ac:dyDescent="0.25"/>
    <row r="321" ht="10.95" customHeight="1" x14ac:dyDescent="0.25"/>
    <row r="322" ht="10.95" customHeight="1" x14ac:dyDescent="0.25"/>
    <row r="323" ht="10.95" customHeight="1" x14ac:dyDescent="0.25"/>
    <row r="324" ht="10.95" customHeight="1" x14ac:dyDescent="0.25"/>
    <row r="325" ht="10.95" customHeight="1" x14ac:dyDescent="0.25"/>
    <row r="326" ht="10.95" customHeight="1" x14ac:dyDescent="0.25"/>
    <row r="327" ht="10.95" customHeight="1" x14ac:dyDescent="0.25"/>
    <row r="328" ht="10.95" customHeight="1" x14ac:dyDescent="0.25"/>
    <row r="329" ht="10.95" customHeight="1" x14ac:dyDescent="0.25"/>
    <row r="330" ht="10.95" customHeight="1" x14ac:dyDescent="0.25"/>
    <row r="331" ht="10.95" customHeight="1" x14ac:dyDescent="0.25"/>
    <row r="332" ht="10.95" customHeight="1" x14ac:dyDescent="0.25"/>
    <row r="333" ht="10.95" customHeight="1" x14ac:dyDescent="0.25"/>
    <row r="334" ht="10.95" customHeight="1" x14ac:dyDescent="0.25"/>
    <row r="335" ht="10.95" customHeight="1" x14ac:dyDescent="0.25"/>
    <row r="336" ht="10.95" customHeight="1" x14ac:dyDescent="0.25"/>
    <row r="337" ht="10.95" customHeight="1" x14ac:dyDescent="0.25"/>
    <row r="338" ht="10.95" customHeight="1" x14ac:dyDescent="0.25"/>
    <row r="339" ht="10.95" customHeight="1" x14ac:dyDescent="0.25"/>
    <row r="340" ht="10.95" customHeight="1" x14ac:dyDescent="0.25"/>
    <row r="341" ht="10.95" customHeight="1" x14ac:dyDescent="0.25"/>
    <row r="342" ht="10.95" customHeight="1" x14ac:dyDescent="0.25"/>
    <row r="343" ht="10.95" customHeight="1" x14ac:dyDescent="0.25"/>
    <row r="344" ht="10.95" customHeight="1" x14ac:dyDescent="0.25"/>
    <row r="345" ht="10.95" customHeight="1" x14ac:dyDescent="0.25"/>
    <row r="346" ht="10.95" customHeight="1" x14ac:dyDescent="0.25"/>
    <row r="347" ht="10.95" customHeight="1" x14ac:dyDescent="0.25"/>
    <row r="348" ht="10.95" customHeight="1" x14ac:dyDescent="0.25"/>
    <row r="349" ht="10.95" customHeight="1" x14ac:dyDescent="0.25"/>
    <row r="350" ht="10.95" customHeight="1" x14ac:dyDescent="0.25"/>
    <row r="351" ht="10.95" customHeight="1" x14ac:dyDescent="0.25"/>
    <row r="352" ht="10.95" customHeight="1" x14ac:dyDescent="0.25"/>
    <row r="353" ht="10.95" customHeight="1" x14ac:dyDescent="0.25"/>
    <row r="354" ht="10.95" customHeight="1" x14ac:dyDescent="0.25"/>
    <row r="355" ht="10.95" customHeight="1" x14ac:dyDescent="0.25"/>
    <row r="356" ht="10.95" customHeight="1" x14ac:dyDescent="0.25"/>
    <row r="357" ht="10.95" customHeight="1" x14ac:dyDescent="0.25"/>
    <row r="358" ht="10.95" customHeight="1" x14ac:dyDescent="0.25"/>
  </sheetData>
  <sheetProtection password="EECE" sheet="1" objects="1" scenarios="1" formatCells="0" formatColumns="0" formatRows="0"/>
  <mergeCells count="14">
    <mergeCell ref="G1:M1"/>
    <mergeCell ref="P1:Q1"/>
    <mergeCell ref="F2:N2"/>
    <mergeCell ref="P2:Q2"/>
    <mergeCell ref="G3:H3"/>
    <mergeCell ref="N3:N5"/>
    <mergeCell ref="L4:L5"/>
    <mergeCell ref="M4:M5"/>
    <mergeCell ref="P4:Q4"/>
    <mergeCell ref="B4:C5"/>
    <mergeCell ref="E4:H4"/>
    <mergeCell ref="I4:I5"/>
    <mergeCell ref="J4:J5"/>
    <mergeCell ref="K4:K5"/>
  </mergeCells>
  <conditionalFormatting sqref="P8:Q114">
    <cfRule type="containsText" dxfId="171" priority="2" operator="containsText" text="NV"/>
    <cfRule type="cellIs" dxfId="170" priority="3" operator="lessThan">
      <formula>-0.1</formula>
    </cfRule>
    <cfRule type="cellIs" dxfId="169" priority="4" operator="greaterThan">
      <formula>0.1</formula>
    </cfRule>
  </conditionalFormatting>
  <conditionalFormatting sqref="E117:N141">
    <cfRule type="cellIs" dxfId="168" priority="5" operator="lessThan">
      <formula>-0.5</formula>
    </cfRule>
    <cfRule type="cellIs" dxfId="167" priority="6" operator="greaterThan">
      <formula>0.5</formula>
    </cfRule>
  </conditionalFormatting>
  <conditionalFormatting sqref="E118:N141">
    <cfRule type="cellIs" dxfId="166" priority="7" operator="lessThan">
      <formula>-0.1</formula>
    </cfRule>
    <cfRule type="cellIs" dxfId="165" priority="8" operator="greaterThan">
      <formula>0.1</formula>
    </cfRule>
  </conditionalFormatting>
  <conditionalFormatting sqref="E142:N164">
    <cfRule type="containsText" dxfId="164" priority="9" operator="containsText" text="check"/>
  </conditionalFormatting>
  <conditionalFormatting sqref="P8:Q89">
    <cfRule type="cellIs" dxfId="163" priority="10" operator="equal">
      <formula>"NA"</formula>
    </cfRule>
    <cfRule type="cellIs" dxfId="162" priority="11" operator="between">
      <formula>-0.1</formula>
      <formula>0.1</formula>
    </cfRule>
  </conditionalFormatting>
  <conditionalFormatting sqref="E118:N118 E120:N141">
    <cfRule type="cellIs" dxfId="161" priority="12" operator="equal">
      <formula>"NA"</formula>
    </cfRule>
    <cfRule type="cellIs" dxfId="160" priority="13" operator="between">
      <formula>-0.1</formula>
      <formula>0.1</formula>
    </cfRule>
  </conditionalFormatting>
  <conditionalFormatting sqref="G149:G155 L149:L155 G157:G163 M144:M147 L157:L163">
    <cfRule type="cellIs" dxfId="159" priority="14" operator="equal">
      <formula>"yes"</formula>
    </cfRule>
  </conditionalFormatting>
  <conditionalFormatting sqref="G149:G155 L149:L155 G157:G163 M144:M147 L157:L163">
    <cfRule type="cellIs" dxfId="158" priority="15" operator="equal">
      <formula>"NA"</formula>
    </cfRule>
  </conditionalFormatting>
  <pageMargins left="0.47222222222222199" right="0.47222222222222199" top="0.59027777777777801" bottom="0.59097222222222201" header="0.51180555555555496" footer="0.39374999999999999"/>
  <pageSetup paperSize="9" scale="70" firstPageNumber="0" fitToHeight="0" orientation="landscape" horizontalDpi="300" verticalDpi="300" r:id="rId1"/>
  <headerFooter>
    <oddFooter>&amp;L&amp;8&amp;D  &amp;T&amp;R&amp;8March 2014, Version 0.2</oddFooter>
  </headerFooter>
  <rowBreaks count="1" manualBreakCount="1">
    <brk id="61" min="1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70"/>
  <sheetViews>
    <sheetView zoomScaleNormal="100" zoomScaleSheetLayoutView="90" workbookViewId="0">
      <pane xSplit="4" ySplit="7" topLeftCell="E26" activePane="bottomRight" state="frozen"/>
      <selection pane="topRight" activeCell="E1" sqref="E1"/>
      <selection pane="bottomLeft" activeCell="A81" sqref="A81"/>
      <selection pane="bottomRight" activeCell="K47" sqref="K47"/>
    </sheetView>
  </sheetViews>
  <sheetFormatPr defaultRowHeight="13.2" x14ac:dyDescent="0.25"/>
  <cols>
    <col min="1" max="1" width="9.109375" style="70" hidden="1" customWidth="1"/>
    <col min="2" max="2" width="7.33203125" style="69" customWidth="1"/>
    <col min="3" max="3" width="50.6640625" style="70" customWidth="1"/>
    <col min="4" max="4" width="0.88671875" style="70" customWidth="1"/>
    <col min="5" max="14" width="10" style="70" customWidth="1"/>
    <col min="15" max="15" width="3.33203125" style="543" customWidth="1"/>
    <col min="16" max="17" width="11.6640625" style="70" hidden="1" customWidth="1"/>
    <col min="18" max="1025" width="9.109375" style="70" customWidth="1"/>
  </cols>
  <sheetData>
    <row r="1" spans="1:17" ht="15" x14ac:dyDescent="0.35">
      <c r="A1" s="174"/>
      <c r="B1" s="399" t="str">
        <f>+Coverpage!A1</f>
        <v>GFSM2014_V1.5</v>
      </c>
      <c r="C1" s="400"/>
      <c r="D1" s="401"/>
      <c r="E1" s="401"/>
      <c r="F1" s="402"/>
      <c r="G1" s="632" t="str">
        <f>Reporting_Country_Name</f>
        <v>Russian Federation</v>
      </c>
      <c r="H1" s="632"/>
      <c r="I1" s="632"/>
      <c r="J1" s="632"/>
      <c r="K1" s="632"/>
      <c r="L1" s="632"/>
      <c r="M1" s="632"/>
      <c r="N1" s="403" t="str">
        <f>Reporting_Country_Code</f>
        <v>922</v>
      </c>
      <c r="O1" s="601"/>
      <c r="P1" s="639" t="s">
        <v>319</v>
      </c>
      <c r="Q1" s="639"/>
    </row>
    <row r="2" spans="1:17" ht="15" x14ac:dyDescent="0.35">
      <c r="A2" s="174"/>
      <c r="B2" s="399" t="s">
        <v>1016</v>
      </c>
      <c r="C2" s="499"/>
      <c r="D2" s="500"/>
      <c r="E2" s="500"/>
      <c r="F2" s="634" t="str">
        <f>"In "&amp;Coverpage!$I$15&amp;" of "&amp;Coverpage!$I$14&amp;" / Fiscal year ends in "&amp;Coverpage!$I$11&amp;" "&amp;Coverpage!$I$12</f>
        <v>In Billion of Russian Rubles (RUB) / Fiscal year ends in December 31st</v>
      </c>
      <c r="G2" s="634"/>
      <c r="H2" s="634"/>
      <c r="I2" s="634"/>
      <c r="J2" s="634"/>
      <c r="K2" s="634"/>
      <c r="L2" s="634"/>
      <c r="M2" s="634"/>
      <c r="N2" s="634"/>
      <c r="O2" s="601"/>
      <c r="P2" s="640" t="s">
        <v>321</v>
      </c>
      <c r="Q2" s="640"/>
    </row>
    <row r="3" spans="1:17" ht="12" customHeight="1" x14ac:dyDescent="0.35">
      <c r="A3" s="174"/>
      <c r="B3" s="407"/>
      <c r="C3" s="408"/>
      <c r="D3" s="409"/>
      <c r="E3" s="410"/>
      <c r="F3" s="411"/>
      <c r="G3" s="636" t="s">
        <v>322</v>
      </c>
      <c r="H3" s="636"/>
      <c r="I3" s="412" t="str">
        <f>Reporting_Period_Code</f>
        <v>2016</v>
      </c>
      <c r="J3" s="412"/>
      <c r="K3" s="411"/>
      <c r="L3" s="411"/>
      <c r="M3" s="413"/>
      <c r="N3" s="630" t="s">
        <v>75</v>
      </c>
      <c r="O3" s="402"/>
      <c r="P3" s="107"/>
      <c r="Q3" s="107"/>
    </row>
    <row r="4" spans="1:17" ht="12" customHeight="1" x14ac:dyDescent="0.25">
      <c r="A4" s="174"/>
      <c r="B4" s="641" t="s">
        <v>1017</v>
      </c>
      <c r="C4" s="641"/>
      <c r="D4" s="414"/>
      <c r="E4" s="629" t="s">
        <v>324</v>
      </c>
      <c r="F4" s="629"/>
      <c r="G4" s="629"/>
      <c r="H4" s="629"/>
      <c r="I4" s="630" t="s">
        <v>71</v>
      </c>
      <c r="J4" s="630" t="s">
        <v>325</v>
      </c>
      <c r="K4" s="631" t="s">
        <v>73</v>
      </c>
      <c r="L4" s="630" t="s">
        <v>326</v>
      </c>
      <c r="M4" s="637" t="s">
        <v>74</v>
      </c>
      <c r="N4" s="630"/>
      <c r="O4" s="402"/>
      <c r="P4" s="638" t="s">
        <v>327</v>
      </c>
      <c r="Q4" s="638"/>
    </row>
    <row r="5" spans="1:17" ht="30" customHeight="1" x14ac:dyDescent="0.25">
      <c r="A5" s="174"/>
      <c r="B5" s="641"/>
      <c r="C5" s="641"/>
      <c r="D5" s="414"/>
      <c r="E5" s="415" t="s">
        <v>328</v>
      </c>
      <c r="F5" s="416" t="s">
        <v>329</v>
      </c>
      <c r="G5" s="416" t="s">
        <v>326</v>
      </c>
      <c r="H5" s="417" t="s">
        <v>330</v>
      </c>
      <c r="I5" s="630"/>
      <c r="J5" s="630"/>
      <c r="K5" s="631"/>
      <c r="L5" s="630"/>
      <c r="M5" s="637"/>
      <c r="N5" s="630"/>
      <c r="O5" s="402"/>
      <c r="P5" s="75" t="s">
        <v>331</v>
      </c>
      <c r="Q5" s="76" t="s">
        <v>332</v>
      </c>
    </row>
    <row r="6" spans="1:17" ht="30" hidden="1" customHeight="1" x14ac:dyDescent="0.25">
      <c r="A6" s="174"/>
      <c r="B6" s="537"/>
      <c r="C6" s="538"/>
      <c r="D6" s="414"/>
      <c r="E6" s="415" t="s">
        <v>79</v>
      </c>
      <c r="F6" s="416" t="s">
        <v>80</v>
      </c>
      <c r="G6" s="416" t="s">
        <v>442</v>
      </c>
      <c r="H6" s="417" t="s">
        <v>81</v>
      </c>
      <c r="I6" s="417" t="s">
        <v>82</v>
      </c>
      <c r="J6" s="416" t="s">
        <v>83</v>
      </c>
      <c r="K6" s="417" t="s">
        <v>84</v>
      </c>
      <c r="L6" s="416" t="s">
        <v>443</v>
      </c>
      <c r="M6" s="472" t="s">
        <v>85</v>
      </c>
      <c r="N6" s="472" t="s">
        <v>86</v>
      </c>
      <c r="O6" s="402"/>
      <c r="P6" s="126"/>
      <c r="Q6" s="127"/>
    </row>
    <row r="7" spans="1:17" ht="10.5" customHeight="1" x14ac:dyDescent="0.25">
      <c r="A7" s="175"/>
      <c r="B7" s="418"/>
      <c r="C7" s="419"/>
      <c r="D7" s="419"/>
      <c r="E7" s="420" t="s">
        <v>333</v>
      </c>
      <c r="F7" s="421" t="s">
        <v>334</v>
      </c>
      <c r="G7" s="422" t="s">
        <v>335</v>
      </c>
      <c r="H7" s="421" t="s">
        <v>81</v>
      </c>
      <c r="I7" s="422" t="s">
        <v>336</v>
      </c>
      <c r="J7" s="421" t="s">
        <v>337</v>
      </c>
      <c r="K7" s="422" t="s">
        <v>84</v>
      </c>
      <c r="L7" s="421" t="s">
        <v>338</v>
      </c>
      <c r="M7" s="423" t="s">
        <v>339</v>
      </c>
      <c r="N7" s="423" t="s">
        <v>340</v>
      </c>
      <c r="O7" s="402"/>
      <c r="P7" s="79" t="s">
        <v>341</v>
      </c>
      <c r="Q7" s="80" t="s">
        <v>342</v>
      </c>
    </row>
    <row r="8" spans="1:17" ht="15" customHeight="1" x14ac:dyDescent="0.35">
      <c r="A8" s="175" t="s">
        <v>1018</v>
      </c>
      <c r="B8" s="514" t="s">
        <v>356</v>
      </c>
      <c r="C8" s="515" t="s">
        <v>1019</v>
      </c>
      <c r="D8" s="506" t="s">
        <v>345</v>
      </c>
      <c r="E8" s="524">
        <f>E9+E14+E15+E16+E20+E24+E34+E38</f>
        <v>14025.079</v>
      </c>
      <c r="F8" s="524">
        <f t="shared" ref="F8:N8" si="0">F9+F14+F15+F16+F20+F24+F34+F38</f>
        <v>1883.0779999999997</v>
      </c>
      <c r="G8" s="524">
        <f t="shared" si="0"/>
        <v>-1057.4449999999999</v>
      </c>
      <c r="H8" s="524">
        <f t="shared" si="0"/>
        <v>14850.712</v>
      </c>
      <c r="I8" s="524">
        <f t="shared" si="0"/>
        <v>11714.634</v>
      </c>
      <c r="J8" s="524">
        <f t="shared" si="0"/>
        <v>12224.186999999998</v>
      </c>
      <c r="K8" s="524">
        <f t="shared" si="0"/>
        <v>6425.0239999999994</v>
      </c>
      <c r="L8" s="524">
        <f t="shared" si="0"/>
        <v>-14447.783000000001</v>
      </c>
      <c r="M8" s="524">
        <f t="shared" si="0"/>
        <v>30766.774000000001</v>
      </c>
      <c r="N8" s="524">
        <f t="shared" si="0"/>
        <v>26565.346000000001</v>
      </c>
      <c r="O8" s="465"/>
      <c r="P8" s="144">
        <f t="shared" ref="P8:P53" si="1">IF(OR(H8="NA",E8="NA",F8="NA",G8="NA"),"NA",SUM(H8)-SUM(E8:G8))</f>
        <v>0</v>
      </c>
      <c r="Q8" s="145">
        <f t="shared" ref="Q8:Q53" si="2">IF(OR(M8="NA",H8="NA",I8="NA",J8="NA",K8="NA",L8="NA"),"NA",SUM(M8)-SUM(H8:L8))</f>
        <v>1.0913936421275139E-11</v>
      </c>
    </row>
    <row r="9" spans="1:17" ht="15.75" customHeight="1" x14ac:dyDescent="0.35">
      <c r="A9" s="175" t="s">
        <v>1020</v>
      </c>
      <c r="B9" s="429" t="s">
        <v>358</v>
      </c>
      <c r="C9" s="430" t="s">
        <v>1021</v>
      </c>
      <c r="D9" s="414" t="s">
        <v>345</v>
      </c>
      <c r="E9" s="477">
        <v>2494.393</v>
      </c>
      <c r="F9" s="477">
        <v>887.31999999999994</v>
      </c>
      <c r="G9" s="477">
        <v>0</v>
      </c>
      <c r="H9" s="477">
        <v>3381.7129999999997</v>
      </c>
      <c r="I9" s="477">
        <v>100.358</v>
      </c>
      <c r="J9" s="477">
        <v>2491.4849999999997</v>
      </c>
      <c r="K9" s="477">
        <v>1929.0740000000001</v>
      </c>
      <c r="L9" s="477">
        <v>0</v>
      </c>
      <c r="M9" s="477">
        <v>7902.63</v>
      </c>
      <c r="N9" s="477">
        <v>3482.0709999999999</v>
      </c>
      <c r="O9" s="465"/>
      <c r="P9" s="82">
        <f t="shared" si="1"/>
        <v>0</v>
      </c>
      <c r="Q9" s="83">
        <f t="shared" si="2"/>
        <v>9.0949470177292824E-13</v>
      </c>
    </row>
    <row r="10" spans="1:17" ht="10.35" customHeight="1" x14ac:dyDescent="0.35">
      <c r="A10" s="175" t="s">
        <v>1022</v>
      </c>
      <c r="B10" s="432" t="s">
        <v>1023</v>
      </c>
      <c r="C10" s="433" t="s">
        <v>1024</v>
      </c>
      <c r="D10" s="414" t="s">
        <v>345</v>
      </c>
      <c r="E10" s="478">
        <v>2307.8040000000001</v>
      </c>
      <c r="F10" s="478">
        <v>696.68</v>
      </c>
      <c r="G10" s="478">
        <v>0</v>
      </c>
      <c r="H10" s="478">
        <v>3004.4839999999999</v>
      </c>
      <c r="I10" s="478">
        <v>76.274000000000001</v>
      </c>
      <c r="J10" s="478">
        <v>1924.4739999999999</v>
      </c>
      <c r="K10" s="478">
        <v>1490.001</v>
      </c>
      <c r="L10" s="478">
        <v>0</v>
      </c>
      <c r="M10" s="478">
        <v>6495.2330000000002</v>
      </c>
      <c r="N10" s="478">
        <v>3080.7579999999998</v>
      </c>
      <c r="O10" s="465"/>
      <c r="P10" s="82">
        <f t="shared" si="1"/>
        <v>0</v>
      </c>
      <c r="Q10" s="83">
        <f t="shared" si="2"/>
        <v>0</v>
      </c>
    </row>
    <row r="11" spans="1:17" ht="10.35" customHeight="1" x14ac:dyDescent="0.35">
      <c r="A11" s="175" t="s">
        <v>1025</v>
      </c>
      <c r="B11" s="432" t="s">
        <v>1026</v>
      </c>
      <c r="C11" s="433" t="s">
        <v>1027</v>
      </c>
      <c r="D11" s="414" t="s">
        <v>345</v>
      </c>
      <c r="E11" s="478">
        <v>186.589</v>
      </c>
      <c r="F11" s="478">
        <v>190.64</v>
      </c>
      <c r="G11" s="478">
        <v>0</v>
      </c>
      <c r="H11" s="478">
        <v>377.22899999999998</v>
      </c>
      <c r="I11" s="478">
        <v>24.084</v>
      </c>
      <c r="J11" s="478">
        <v>567.01099999999997</v>
      </c>
      <c r="K11" s="478">
        <v>439.07299999999998</v>
      </c>
      <c r="L11" s="478">
        <v>0</v>
      </c>
      <c r="M11" s="478">
        <v>1407.3969999999999</v>
      </c>
      <c r="N11" s="478">
        <v>401.31299999999999</v>
      </c>
      <c r="O11" s="465"/>
      <c r="P11" s="82">
        <f t="shared" si="1"/>
        <v>0</v>
      </c>
      <c r="Q11" s="83">
        <f t="shared" si="2"/>
        <v>0</v>
      </c>
    </row>
    <row r="12" spans="1:17" ht="10.35" customHeight="1" x14ac:dyDescent="0.35">
      <c r="A12" s="175" t="s">
        <v>1028</v>
      </c>
      <c r="B12" s="432" t="s">
        <v>1029</v>
      </c>
      <c r="C12" s="526" t="s">
        <v>1030</v>
      </c>
      <c r="D12" s="414" t="s">
        <v>345</v>
      </c>
      <c r="E12" s="478">
        <v>186.589</v>
      </c>
      <c r="F12" s="478">
        <v>190.64</v>
      </c>
      <c r="G12" s="478">
        <v>0</v>
      </c>
      <c r="H12" s="478">
        <v>377.22899999999998</v>
      </c>
      <c r="I12" s="478">
        <v>24.084</v>
      </c>
      <c r="J12" s="478">
        <v>567.01099999999997</v>
      </c>
      <c r="K12" s="478">
        <v>439.07299999999998</v>
      </c>
      <c r="L12" s="478">
        <v>0</v>
      </c>
      <c r="M12" s="478">
        <v>1407.3969999999999</v>
      </c>
      <c r="N12" s="478">
        <v>401.31299999999999</v>
      </c>
      <c r="O12" s="465"/>
      <c r="P12" s="82">
        <f t="shared" si="1"/>
        <v>0</v>
      </c>
      <c r="Q12" s="83">
        <f t="shared" si="2"/>
        <v>0</v>
      </c>
    </row>
    <row r="13" spans="1:17" ht="10.35" customHeight="1" x14ac:dyDescent="0.35">
      <c r="A13" s="175" t="s">
        <v>1031</v>
      </c>
      <c r="B13" s="436" t="s">
        <v>1032</v>
      </c>
      <c r="C13" s="529" t="s">
        <v>1033</v>
      </c>
      <c r="D13" s="438" t="s">
        <v>345</v>
      </c>
      <c r="E13" s="482">
        <v>0</v>
      </c>
      <c r="F13" s="482">
        <v>0</v>
      </c>
      <c r="G13" s="482">
        <v>0</v>
      </c>
      <c r="H13" s="478">
        <v>0</v>
      </c>
      <c r="I13" s="482">
        <v>0</v>
      </c>
      <c r="J13" s="482">
        <v>0</v>
      </c>
      <c r="K13" s="482">
        <v>0</v>
      </c>
      <c r="L13" s="482">
        <v>0</v>
      </c>
      <c r="M13" s="478">
        <v>0</v>
      </c>
      <c r="N13" s="478">
        <v>0</v>
      </c>
      <c r="O13" s="465"/>
      <c r="P13" s="82">
        <f t="shared" si="1"/>
        <v>0</v>
      </c>
      <c r="Q13" s="83">
        <f t="shared" si="2"/>
        <v>0</v>
      </c>
    </row>
    <row r="14" spans="1:17" ht="15.75" customHeight="1" x14ac:dyDescent="0.35">
      <c r="A14" s="175" t="s">
        <v>1034</v>
      </c>
      <c r="B14" s="539" t="s">
        <v>360</v>
      </c>
      <c r="C14" s="540" t="s">
        <v>1035</v>
      </c>
      <c r="D14" s="444" t="s">
        <v>345</v>
      </c>
      <c r="E14" s="484">
        <v>1205.701</v>
      </c>
      <c r="F14" s="484">
        <v>510.642</v>
      </c>
      <c r="G14" s="484">
        <v>0</v>
      </c>
      <c r="H14" s="484">
        <v>1716.3430000000001</v>
      </c>
      <c r="I14" s="484">
        <v>78.323999999999998</v>
      </c>
      <c r="J14" s="484">
        <v>1594.5889999999999</v>
      </c>
      <c r="K14" s="484">
        <v>1159.6479999999999</v>
      </c>
      <c r="L14" s="484">
        <v>0</v>
      </c>
      <c r="M14" s="484">
        <v>4548.9040000000005</v>
      </c>
      <c r="N14" s="478">
        <v>1794.6670000000001</v>
      </c>
      <c r="O14" s="465"/>
      <c r="P14" s="82">
        <f t="shared" si="1"/>
        <v>0</v>
      </c>
      <c r="Q14" s="83">
        <f t="shared" si="2"/>
        <v>0</v>
      </c>
    </row>
    <row r="15" spans="1:17" ht="15.75" customHeight="1" x14ac:dyDescent="0.35">
      <c r="A15" s="175" t="s">
        <v>1036</v>
      </c>
      <c r="B15" s="539" t="s">
        <v>362</v>
      </c>
      <c r="C15" s="540" t="s">
        <v>1037</v>
      </c>
      <c r="D15" s="444" t="s">
        <v>345</v>
      </c>
      <c r="E15" s="484">
        <v>661.65899999999999</v>
      </c>
      <c r="F15" s="484">
        <v>150.39500000000001</v>
      </c>
      <c r="G15" s="484">
        <v>0</v>
      </c>
      <c r="H15" s="484">
        <v>812.05399999999997</v>
      </c>
      <c r="I15" s="484">
        <v>10.868</v>
      </c>
      <c r="J15" s="484">
        <v>340.976</v>
      </c>
      <c r="K15" s="484">
        <v>260.10500000000002</v>
      </c>
      <c r="L15" s="484">
        <v>0</v>
      </c>
      <c r="M15" s="484">
        <v>1424.0030000000002</v>
      </c>
      <c r="N15" s="478">
        <v>822.92200000000003</v>
      </c>
      <c r="O15" s="465"/>
      <c r="P15" s="82">
        <f t="shared" si="1"/>
        <v>0</v>
      </c>
      <c r="Q15" s="83">
        <f t="shared" si="2"/>
        <v>0</v>
      </c>
    </row>
    <row r="16" spans="1:17" ht="15.75" customHeight="1" x14ac:dyDescent="0.35">
      <c r="A16" s="175" t="s">
        <v>1038</v>
      </c>
      <c r="B16" s="429" t="s">
        <v>364</v>
      </c>
      <c r="C16" s="430" t="s">
        <v>1039</v>
      </c>
      <c r="D16" s="414" t="s">
        <v>345</v>
      </c>
      <c r="E16" s="477">
        <v>654.69599999999991</v>
      </c>
      <c r="F16" s="477">
        <v>15.137</v>
      </c>
      <c r="G16" s="477">
        <v>0</v>
      </c>
      <c r="H16" s="477">
        <v>669.83299999999997</v>
      </c>
      <c r="I16" s="477">
        <v>0</v>
      </c>
      <c r="J16" s="477">
        <v>132.613</v>
      </c>
      <c r="K16" s="477">
        <v>26.109000000000002</v>
      </c>
      <c r="L16" s="477">
        <v>-5.3140000000000001</v>
      </c>
      <c r="M16" s="477">
        <v>823.24099999999999</v>
      </c>
      <c r="N16" s="478">
        <v>669.83299999999997</v>
      </c>
      <c r="O16" s="465"/>
      <c r="P16" s="82">
        <f t="shared" si="1"/>
        <v>1.1368683772161603E-13</v>
      </c>
      <c r="Q16" s="83">
        <f t="shared" si="2"/>
        <v>0</v>
      </c>
    </row>
    <row r="17" spans="1:17" ht="10.35" customHeight="1" x14ac:dyDescent="0.35">
      <c r="A17" s="175" t="s">
        <v>1040</v>
      </c>
      <c r="B17" s="432" t="s">
        <v>1041</v>
      </c>
      <c r="C17" s="433" t="s">
        <v>1042</v>
      </c>
      <c r="D17" s="414" t="s">
        <v>345</v>
      </c>
      <c r="E17" s="478">
        <v>162.31299999999999</v>
      </c>
      <c r="F17" s="478">
        <v>0</v>
      </c>
      <c r="G17" s="478">
        <v>0</v>
      </c>
      <c r="H17" s="478">
        <v>162.31299999999999</v>
      </c>
      <c r="I17" s="478">
        <v>0</v>
      </c>
      <c r="J17" s="478">
        <v>1.43</v>
      </c>
      <c r="K17" s="478">
        <v>0</v>
      </c>
      <c r="L17" s="478">
        <v>0</v>
      </c>
      <c r="M17" s="478">
        <v>163.74299999999999</v>
      </c>
      <c r="N17" s="478">
        <v>162.31299999999999</v>
      </c>
      <c r="O17" s="465"/>
      <c r="P17" s="82">
        <f t="shared" si="1"/>
        <v>0</v>
      </c>
      <c r="Q17" s="83">
        <f t="shared" si="2"/>
        <v>0</v>
      </c>
    </row>
    <row r="18" spans="1:17" ht="10.35" customHeight="1" x14ac:dyDescent="0.35">
      <c r="A18" s="175" t="s">
        <v>1043</v>
      </c>
      <c r="B18" s="432" t="s">
        <v>1044</v>
      </c>
      <c r="C18" s="433" t="s">
        <v>1045</v>
      </c>
      <c r="D18" s="414" t="s">
        <v>345</v>
      </c>
      <c r="E18" s="478">
        <v>492.38299999999998</v>
      </c>
      <c r="F18" s="478">
        <v>15.137</v>
      </c>
      <c r="G18" s="478">
        <v>0</v>
      </c>
      <c r="H18" s="478">
        <v>507.52</v>
      </c>
      <c r="I18" s="478">
        <v>0</v>
      </c>
      <c r="J18" s="478">
        <v>127.753</v>
      </c>
      <c r="K18" s="478">
        <v>24.225000000000001</v>
      </c>
      <c r="L18" s="478">
        <v>0</v>
      </c>
      <c r="M18" s="478">
        <v>659.49800000000005</v>
      </c>
      <c r="N18" s="478">
        <v>507.52</v>
      </c>
      <c r="O18" s="465"/>
      <c r="P18" s="82">
        <f t="shared" si="1"/>
        <v>0</v>
      </c>
      <c r="Q18" s="83">
        <f t="shared" si="2"/>
        <v>0</v>
      </c>
    </row>
    <row r="19" spans="1:17" ht="10.35" customHeight="1" x14ac:dyDescent="0.35">
      <c r="A19" s="175" t="s">
        <v>1046</v>
      </c>
      <c r="B19" s="436" t="s">
        <v>1047</v>
      </c>
      <c r="C19" s="437" t="s">
        <v>1048</v>
      </c>
      <c r="D19" s="438" t="s">
        <v>345</v>
      </c>
      <c r="E19" s="482">
        <v>0</v>
      </c>
      <c r="F19" s="482">
        <v>0</v>
      </c>
      <c r="G19" s="482">
        <v>0</v>
      </c>
      <c r="H19" s="482">
        <v>0</v>
      </c>
      <c r="I19" s="482">
        <v>0</v>
      </c>
      <c r="J19" s="482">
        <v>3.43</v>
      </c>
      <c r="K19" s="482">
        <v>1.8839999999999999</v>
      </c>
      <c r="L19" s="482">
        <v>-5.3140000000000001</v>
      </c>
      <c r="M19" s="478">
        <v>0</v>
      </c>
      <c r="N19" s="478">
        <v>0</v>
      </c>
      <c r="O19" s="465"/>
      <c r="P19" s="82">
        <f t="shared" si="1"/>
        <v>0</v>
      </c>
      <c r="Q19" s="83">
        <f t="shared" si="2"/>
        <v>0</v>
      </c>
    </row>
    <row r="20" spans="1:17" ht="15.75" customHeight="1" x14ac:dyDescent="0.35">
      <c r="A20" s="175" t="s">
        <v>1049</v>
      </c>
      <c r="B20" s="429" t="s">
        <v>366</v>
      </c>
      <c r="C20" s="430" t="s">
        <v>1050</v>
      </c>
      <c r="D20" s="414" t="s">
        <v>345</v>
      </c>
      <c r="E20" s="477">
        <v>1373.038</v>
      </c>
      <c r="F20" s="477">
        <v>61.32</v>
      </c>
      <c r="G20" s="477">
        <v>0</v>
      </c>
      <c r="H20" s="477">
        <v>1434.3579999999999</v>
      </c>
      <c r="I20" s="477">
        <v>0.52100000000000002</v>
      </c>
      <c r="J20" s="477">
        <v>1767.598</v>
      </c>
      <c r="K20" s="477">
        <v>828.625</v>
      </c>
      <c r="L20" s="477">
        <v>0</v>
      </c>
      <c r="M20" s="477">
        <v>4031.1019999999999</v>
      </c>
      <c r="N20" s="478">
        <v>1434.8789999999999</v>
      </c>
      <c r="O20" s="465"/>
      <c r="P20" s="82">
        <f t="shared" si="1"/>
        <v>0</v>
      </c>
      <c r="Q20" s="83">
        <f t="shared" si="2"/>
        <v>0</v>
      </c>
    </row>
    <row r="21" spans="1:17" ht="10.35" customHeight="1" x14ac:dyDescent="0.35">
      <c r="A21" s="175" t="s">
        <v>1051</v>
      </c>
      <c r="B21" s="432" t="s">
        <v>1052</v>
      </c>
      <c r="C21" s="433" t="s">
        <v>1053</v>
      </c>
      <c r="D21" s="414" t="s">
        <v>345</v>
      </c>
      <c r="E21" s="478">
        <v>430.99700000000001</v>
      </c>
      <c r="F21" s="478">
        <v>48.942999999999998</v>
      </c>
      <c r="G21" s="478">
        <v>0</v>
      </c>
      <c r="H21" s="478">
        <v>479.94</v>
      </c>
      <c r="I21" s="478">
        <v>2.9000000000000001E-2</v>
      </c>
      <c r="J21" s="478">
        <v>1141.8610000000001</v>
      </c>
      <c r="K21" s="478">
        <v>705.09900000000005</v>
      </c>
      <c r="L21" s="478">
        <v>0</v>
      </c>
      <c r="M21" s="478">
        <v>2326.9290000000001</v>
      </c>
      <c r="N21" s="478">
        <v>479.96899999999999</v>
      </c>
      <c r="O21" s="465"/>
      <c r="P21" s="82">
        <f t="shared" si="1"/>
        <v>0</v>
      </c>
      <c r="Q21" s="83">
        <f t="shared" si="2"/>
        <v>0</v>
      </c>
    </row>
    <row r="22" spans="1:17" ht="10.35" customHeight="1" x14ac:dyDescent="0.35">
      <c r="A22" s="175" t="s">
        <v>1054</v>
      </c>
      <c r="B22" s="432" t="s">
        <v>1055</v>
      </c>
      <c r="C22" s="433" t="s">
        <v>1056</v>
      </c>
      <c r="D22" s="414" t="s">
        <v>345</v>
      </c>
      <c r="E22" s="478">
        <v>942.04100000000005</v>
      </c>
      <c r="F22" s="478">
        <v>12.377000000000001</v>
      </c>
      <c r="G22" s="478">
        <v>0</v>
      </c>
      <c r="H22" s="478">
        <v>954.41800000000001</v>
      </c>
      <c r="I22" s="478">
        <v>0.49199999999999999</v>
      </c>
      <c r="J22" s="478">
        <v>625.73699999999997</v>
      </c>
      <c r="K22" s="478">
        <v>123.526</v>
      </c>
      <c r="L22" s="478">
        <v>0</v>
      </c>
      <c r="M22" s="478">
        <v>1704.173</v>
      </c>
      <c r="N22" s="478">
        <v>954.91</v>
      </c>
      <c r="O22" s="465"/>
      <c r="P22" s="82">
        <f t="shared" si="1"/>
        <v>0</v>
      </c>
      <c r="Q22" s="83">
        <f t="shared" si="2"/>
        <v>0</v>
      </c>
    </row>
    <row r="23" spans="1:17" ht="10.35" customHeight="1" x14ac:dyDescent="0.35">
      <c r="A23" s="175" t="s">
        <v>1057</v>
      </c>
      <c r="B23" s="436" t="s">
        <v>1058</v>
      </c>
      <c r="C23" s="437" t="s">
        <v>1059</v>
      </c>
      <c r="D23" s="438" t="s">
        <v>345</v>
      </c>
      <c r="E23" s="482">
        <v>0</v>
      </c>
      <c r="F23" s="482">
        <v>0</v>
      </c>
      <c r="G23" s="482">
        <v>0</v>
      </c>
      <c r="H23" s="482">
        <v>0</v>
      </c>
      <c r="I23" s="482">
        <v>0</v>
      </c>
      <c r="J23" s="482">
        <v>0</v>
      </c>
      <c r="K23" s="482">
        <v>0</v>
      </c>
      <c r="L23" s="482">
        <v>0</v>
      </c>
      <c r="M23" s="478">
        <v>0</v>
      </c>
      <c r="N23" s="478">
        <v>0</v>
      </c>
      <c r="O23" s="465"/>
      <c r="P23" s="82">
        <f t="shared" si="1"/>
        <v>0</v>
      </c>
      <c r="Q23" s="83">
        <f t="shared" si="2"/>
        <v>0</v>
      </c>
    </row>
    <row r="24" spans="1:17" ht="15.75" customHeight="1" x14ac:dyDescent="0.35">
      <c r="A24" s="175" t="s">
        <v>1060</v>
      </c>
      <c r="B24" s="429" t="s">
        <v>368</v>
      </c>
      <c r="C24" s="430" t="s">
        <v>1061</v>
      </c>
      <c r="D24" s="414" t="s">
        <v>345</v>
      </c>
      <c r="E24" s="477">
        <v>6447.0840000000007</v>
      </c>
      <c r="F24" s="477">
        <v>58.061999999999998</v>
      </c>
      <c r="G24" s="477">
        <v>-1057.4449999999999</v>
      </c>
      <c r="H24" s="477">
        <v>5447.7010000000009</v>
      </c>
      <c r="I24" s="477">
        <v>3115.299</v>
      </c>
      <c r="J24" s="477">
        <v>4210.4229999999998</v>
      </c>
      <c r="K24" s="477">
        <v>1921.8520000000001</v>
      </c>
      <c r="L24" s="477">
        <v>-14442.469000000001</v>
      </c>
      <c r="M24" s="477">
        <v>252.80599999999922</v>
      </c>
      <c r="N24" s="478">
        <v>8563</v>
      </c>
      <c r="O24" s="465"/>
      <c r="P24" s="82">
        <f t="shared" si="1"/>
        <v>0</v>
      </c>
      <c r="Q24" s="83">
        <f t="shared" si="2"/>
        <v>5.4001247917767614E-13</v>
      </c>
    </row>
    <row r="25" spans="1:17" ht="10.35" customHeight="1" x14ac:dyDescent="0.35">
      <c r="A25" s="175" t="s">
        <v>1062</v>
      </c>
      <c r="B25" s="432" t="s">
        <v>1063</v>
      </c>
      <c r="C25" s="433" t="s">
        <v>1064</v>
      </c>
      <c r="D25" s="414" t="s">
        <v>345</v>
      </c>
      <c r="E25" s="478">
        <v>128.35400000000001</v>
      </c>
      <c r="F25" s="478">
        <v>3.5999999999999997E-2</v>
      </c>
      <c r="G25" s="478">
        <v>0</v>
      </c>
      <c r="H25" s="478">
        <v>128.39000000000001</v>
      </c>
      <c r="I25" s="478">
        <v>0</v>
      </c>
      <c r="J25" s="478">
        <v>1.9E-2</v>
      </c>
      <c r="K25" s="478">
        <v>0</v>
      </c>
      <c r="L25" s="478">
        <v>0</v>
      </c>
      <c r="M25" s="478">
        <v>128.40899999999999</v>
      </c>
      <c r="N25" s="478">
        <v>128.39000000000001</v>
      </c>
      <c r="O25" s="465"/>
      <c r="P25" s="82">
        <f t="shared" si="1"/>
        <v>0</v>
      </c>
      <c r="Q25" s="83">
        <f t="shared" si="2"/>
        <v>-2.8421709430404007E-14</v>
      </c>
    </row>
    <row r="26" spans="1:17" ht="10.35" customHeight="1" x14ac:dyDescent="0.35">
      <c r="A26" s="175" t="s">
        <v>1065</v>
      </c>
      <c r="B26" s="432" t="s">
        <v>1066</v>
      </c>
      <c r="C26" s="526" t="s">
        <v>1067</v>
      </c>
      <c r="D26" s="414" t="s">
        <v>345</v>
      </c>
      <c r="E26" s="478">
        <v>17.556000000000001</v>
      </c>
      <c r="F26" s="478">
        <v>3.5999999999999997E-2</v>
      </c>
      <c r="G26" s="478">
        <v>0</v>
      </c>
      <c r="H26" s="478">
        <v>17.592000000000002</v>
      </c>
      <c r="I26" s="478">
        <v>0</v>
      </c>
      <c r="J26" s="478">
        <v>1.9E-2</v>
      </c>
      <c r="K26" s="478">
        <v>0</v>
      </c>
      <c r="L26" s="478">
        <v>0</v>
      </c>
      <c r="M26" s="478">
        <v>17.611000000000001</v>
      </c>
      <c r="N26" s="478">
        <v>17.592000000000002</v>
      </c>
      <c r="O26" s="465"/>
      <c r="P26" s="82">
        <f t="shared" si="1"/>
        <v>0</v>
      </c>
      <c r="Q26" s="83">
        <f t="shared" si="2"/>
        <v>0</v>
      </c>
    </row>
    <row r="27" spans="1:17" ht="10.35" customHeight="1" x14ac:dyDescent="0.35">
      <c r="A27" s="175" t="s">
        <v>1068</v>
      </c>
      <c r="B27" s="432" t="s">
        <v>1069</v>
      </c>
      <c r="C27" s="526" t="s">
        <v>1070</v>
      </c>
      <c r="D27" s="414" t="s">
        <v>345</v>
      </c>
      <c r="E27" s="478">
        <v>110.798</v>
      </c>
      <c r="F27" s="478">
        <v>0</v>
      </c>
      <c r="G27" s="478">
        <v>0</v>
      </c>
      <c r="H27" s="478">
        <v>110.798</v>
      </c>
      <c r="I27" s="478">
        <v>0</v>
      </c>
      <c r="J27" s="478">
        <v>0</v>
      </c>
      <c r="K27" s="478">
        <v>0</v>
      </c>
      <c r="L27" s="478">
        <v>0</v>
      </c>
      <c r="M27" s="478">
        <v>110.798</v>
      </c>
      <c r="N27" s="478">
        <v>110.798</v>
      </c>
      <c r="O27" s="465"/>
      <c r="P27" s="82">
        <f t="shared" si="1"/>
        <v>0</v>
      </c>
      <c r="Q27" s="83">
        <f t="shared" si="2"/>
        <v>0</v>
      </c>
    </row>
    <row r="28" spans="1:17" ht="10.35" customHeight="1" x14ac:dyDescent="0.35">
      <c r="A28" s="175" t="s">
        <v>1071</v>
      </c>
      <c r="B28" s="432" t="s">
        <v>1072</v>
      </c>
      <c r="C28" s="433" t="s">
        <v>1073</v>
      </c>
      <c r="D28" s="414" t="s">
        <v>345</v>
      </c>
      <c r="E28" s="478">
        <v>124.081</v>
      </c>
      <c r="F28" s="478">
        <v>0.15</v>
      </c>
      <c r="G28" s="478">
        <v>0</v>
      </c>
      <c r="H28" s="478">
        <v>124.23100000000001</v>
      </c>
      <c r="I28" s="478">
        <v>2.3E-2</v>
      </c>
      <c r="J28" s="478">
        <v>4.7E-2</v>
      </c>
      <c r="K28" s="478">
        <v>6.3E-2</v>
      </c>
      <c r="L28" s="478">
        <v>0</v>
      </c>
      <c r="M28" s="478">
        <v>124.364</v>
      </c>
      <c r="N28" s="478">
        <v>124.254</v>
      </c>
      <c r="O28" s="465"/>
      <c r="P28" s="82">
        <f t="shared" si="1"/>
        <v>0</v>
      </c>
      <c r="Q28" s="83">
        <f t="shared" si="2"/>
        <v>0</v>
      </c>
    </row>
    <row r="29" spans="1:17" ht="10.35" customHeight="1" x14ac:dyDescent="0.35">
      <c r="A29" s="175" t="s">
        <v>1074</v>
      </c>
      <c r="B29" s="432" t="s">
        <v>1075</v>
      </c>
      <c r="C29" s="526" t="s">
        <v>1067</v>
      </c>
      <c r="D29" s="414" t="s">
        <v>345</v>
      </c>
      <c r="E29" s="478">
        <v>124.081</v>
      </c>
      <c r="F29" s="478">
        <v>0.15</v>
      </c>
      <c r="G29" s="478">
        <v>0</v>
      </c>
      <c r="H29" s="478">
        <v>124.23100000000001</v>
      </c>
      <c r="I29" s="478">
        <v>2.3E-2</v>
      </c>
      <c r="J29" s="478">
        <v>4.7E-2</v>
      </c>
      <c r="K29" s="478">
        <v>6.3E-2</v>
      </c>
      <c r="L29" s="478">
        <v>0</v>
      </c>
      <c r="M29" s="478">
        <v>124.364</v>
      </c>
      <c r="N29" s="478">
        <v>124.254</v>
      </c>
      <c r="O29" s="465"/>
      <c r="P29" s="82">
        <f t="shared" si="1"/>
        <v>0</v>
      </c>
      <c r="Q29" s="83">
        <f t="shared" si="2"/>
        <v>0</v>
      </c>
    </row>
    <row r="30" spans="1:17" ht="10.35" customHeight="1" x14ac:dyDescent="0.35">
      <c r="A30" s="175" t="s">
        <v>1076</v>
      </c>
      <c r="B30" s="432" t="s">
        <v>1077</v>
      </c>
      <c r="C30" s="526" t="s">
        <v>1070</v>
      </c>
      <c r="D30" s="414" t="s">
        <v>345</v>
      </c>
      <c r="E30" s="478">
        <v>0</v>
      </c>
      <c r="F30" s="478">
        <v>0</v>
      </c>
      <c r="G30" s="478">
        <v>0</v>
      </c>
      <c r="H30" s="478">
        <v>0</v>
      </c>
      <c r="I30" s="478">
        <v>0</v>
      </c>
      <c r="J30" s="478">
        <v>0</v>
      </c>
      <c r="K30" s="478">
        <v>0</v>
      </c>
      <c r="L30" s="478">
        <v>0</v>
      </c>
      <c r="M30" s="478">
        <v>0</v>
      </c>
      <c r="N30" s="478">
        <v>0</v>
      </c>
      <c r="O30" s="465"/>
      <c r="P30" s="82">
        <f t="shared" si="1"/>
        <v>0</v>
      </c>
      <c r="Q30" s="83">
        <f t="shared" si="2"/>
        <v>0</v>
      </c>
    </row>
    <row r="31" spans="1:17" ht="10.35" customHeight="1" x14ac:dyDescent="0.35">
      <c r="A31" s="175" t="s">
        <v>1078</v>
      </c>
      <c r="B31" s="432" t="s">
        <v>1079</v>
      </c>
      <c r="C31" s="433" t="s">
        <v>1080</v>
      </c>
      <c r="D31" s="414" t="s">
        <v>345</v>
      </c>
      <c r="E31" s="478">
        <v>6194.6490000000003</v>
      </c>
      <c r="F31" s="478">
        <v>57.875999999999998</v>
      </c>
      <c r="G31" s="478">
        <v>-1057.4449999999999</v>
      </c>
      <c r="H31" s="478">
        <v>5195.0800000000008</v>
      </c>
      <c r="I31" s="478">
        <v>3115.2759999999998</v>
      </c>
      <c r="J31" s="478">
        <v>4210.357</v>
      </c>
      <c r="K31" s="478">
        <v>1921.789</v>
      </c>
      <c r="L31" s="478">
        <v>-14442.469000000001</v>
      </c>
      <c r="M31" s="478">
        <v>3.2999999999219654E-2</v>
      </c>
      <c r="N31" s="478">
        <v>8310.3559999999998</v>
      </c>
      <c r="O31" s="465"/>
      <c r="P31" s="82">
        <f t="shared" si="1"/>
        <v>0</v>
      </c>
      <c r="Q31" s="83">
        <f t="shared" si="2"/>
        <v>-2.2737367544323206E-13</v>
      </c>
    </row>
    <row r="32" spans="1:17" ht="10.35" customHeight="1" x14ac:dyDescent="0.35">
      <c r="A32" s="175" t="s">
        <v>1081</v>
      </c>
      <c r="B32" s="432" t="s">
        <v>1082</v>
      </c>
      <c r="C32" s="526" t="s">
        <v>1067</v>
      </c>
      <c r="D32" s="414" t="s">
        <v>345</v>
      </c>
      <c r="E32" s="478">
        <v>6066.6080000000002</v>
      </c>
      <c r="F32" s="478">
        <v>57.875999999999998</v>
      </c>
      <c r="G32" s="478">
        <v>-1041.606</v>
      </c>
      <c r="H32" s="478">
        <v>5082.8780000000006</v>
      </c>
      <c r="I32" s="478">
        <v>3114.7809999999999</v>
      </c>
      <c r="J32" s="478">
        <v>3810.8560000000002</v>
      </c>
      <c r="K32" s="478">
        <v>1894.27</v>
      </c>
      <c r="L32" s="478">
        <v>-13902.753000000001</v>
      </c>
      <c r="M32" s="478">
        <v>3.19999999992433E-2</v>
      </c>
      <c r="N32" s="478">
        <v>8197.6589999999997</v>
      </c>
      <c r="O32" s="465"/>
      <c r="P32" s="82">
        <f t="shared" si="1"/>
        <v>0</v>
      </c>
      <c r="Q32" s="83">
        <f t="shared" si="2"/>
        <v>0</v>
      </c>
    </row>
    <row r="33" spans="1:17" ht="10.35" customHeight="1" x14ac:dyDescent="0.35">
      <c r="A33" s="175" t="s">
        <v>1083</v>
      </c>
      <c r="B33" s="436" t="s">
        <v>1084</v>
      </c>
      <c r="C33" s="529" t="s">
        <v>1070</v>
      </c>
      <c r="D33" s="438" t="s">
        <v>345</v>
      </c>
      <c r="E33" s="482">
        <v>128.041</v>
      </c>
      <c r="F33" s="482">
        <v>0</v>
      </c>
      <c r="G33" s="482">
        <v>-15.839</v>
      </c>
      <c r="H33" s="482">
        <v>112.202</v>
      </c>
      <c r="I33" s="482">
        <v>0.495</v>
      </c>
      <c r="J33" s="482">
        <v>399.50099999999998</v>
      </c>
      <c r="K33" s="482">
        <v>27.518999999999998</v>
      </c>
      <c r="L33" s="482">
        <v>-539.71600000000001</v>
      </c>
      <c r="M33" s="478">
        <v>9.9999999997635314E-4</v>
      </c>
      <c r="N33" s="478">
        <v>112.697</v>
      </c>
      <c r="O33" s="465"/>
      <c r="P33" s="82">
        <f t="shared" si="1"/>
        <v>0</v>
      </c>
      <c r="Q33" s="83">
        <f t="shared" si="2"/>
        <v>0</v>
      </c>
    </row>
    <row r="34" spans="1:17" ht="15.75" customHeight="1" x14ac:dyDescent="0.35">
      <c r="A34" s="175" t="s">
        <v>1085</v>
      </c>
      <c r="B34" s="429" t="s">
        <v>369</v>
      </c>
      <c r="C34" s="430" t="s">
        <v>1086</v>
      </c>
      <c r="D34" s="414" t="s">
        <v>345</v>
      </c>
      <c r="E34" s="477">
        <v>788.90099999999995</v>
      </c>
      <c r="F34" s="477">
        <v>2.5960000000000001</v>
      </c>
      <c r="G34" s="478">
        <v>0</v>
      </c>
      <c r="H34" s="477">
        <v>791.49699999999996</v>
      </c>
      <c r="I34" s="477">
        <v>8127.7940000000008</v>
      </c>
      <c r="J34" s="477">
        <v>1562.2299999999998</v>
      </c>
      <c r="K34" s="477">
        <v>202.88800000000001</v>
      </c>
      <c r="L34" s="478">
        <v>0</v>
      </c>
      <c r="M34" s="477">
        <v>10684.409</v>
      </c>
      <c r="N34" s="478">
        <v>8919.2909999999993</v>
      </c>
      <c r="O34" s="465"/>
      <c r="P34" s="82">
        <f t="shared" si="1"/>
        <v>0</v>
      </c>
      <c r="Q34" s="83">
        <f t="shared" si="2"/>
        <v>-1.8189894035458565E-12</v>
      </c>
    </row>
    <row r="35" spans="1:17" ht="10.35" customHeight="1" x14ac:dyDescent="0.35">
      <c r="A35" s="175" t="s">
        <v>1087</v>
      </c>
      <c r="B35" s="432" t="s">
        <v>1088</v>
      </c>
      <c r="C35" s="433" t="s">
        <v>1089</v>
      </c>
      <c r="D35" s="414" t="s">
        <v>345</v>
      </c>
      <c r="E35" s="478">
        <v>0</v>
      </c>
      <c r="F35" s="478">
        <v>0</v>
      </c>
      <c r="G35" s="478">
        <v>0</v>
      </c>
      <c r="H35" s="478">
        <v>0</v>
      </c>
      <c r="I35" s="478">
        <v>7180.5820000000003</v>
      </c>
      <c r="J35" s="478">
        <v>33.012999999999998</v>
      </c>
      <c r="K35" s="478">
        <v>0</v>
      </c>
      <c r="L35" s="478">
        <v>0</v>
      </c>
      <c r="M35" s="478">
        <v>7213.5950000000003</v>
      </c>
      <c r="N35" s="478">
        <v>7180.5820000000003</v>
      </c>
      <c r="O35" s="465"/>
      <c r="P35" s="82">
        <f t="shared" si="1"/>
        <v>0</v>
      </c>
      <c r="Q35" s="83">
        <f t="shared" si="2"/>
        <v>0</v>
      </c>
    </row>
    <row r="36" spans="1:17" ht="10.35" customHeight="1" x14ac:dyDescent="0.35">
      <c r="A36" s="175" t="s">
        <v>1090</v>
      </c>
      <c r="B36" s="432" t="s">
        <v>1091</v>
      </c>
      <c r="C36" s="433" t="s">
        <v>1092</v>
      </c>
      <c r="D36" s="414" t="s">
        <v>345</v>
      </c>
      <c r="E36" s="478">
        <v>79.319000000000003</v>
      </c>
      <c r="F36" s="478">
        <v>0.91800000000000004</v>
      </c>
      <c r="G36" s="478">
        <v>0</v>
      </c>
      <c r="H36" s="478">
        <v>80.237000000000009</v>
      </c>
      <c r="I36" s="478">
        <v>935.197</v>
      </c>
      <c r="J36" s="478">
        <v>1508.7239999999999</v>
      </c>
      <c r="K36" s="478">
        <v>192.654</v>
      </c>
      <c r="L36" s="478">
        <v>0</v>
      </c>
      <c r="M36" s="478">
        <v>2716.8119999999999</v>
      </c>
      <c r="N36" s="478">
        <v>1015.434</v>
      </c>
      <c r="O36" s="465"/>
      <c r="P36" s="82">
        <f t="shared" si="1"/>
        <v>0</v>
      </c>
      <c r="Q36" s="83">
        <f t="shared" si="2"/>
        <v>0</v>
      </c>
    </row>
    <row r="37" spans="1:17" ht="10.35" customHeight="1" x14ac:dyDescent="0.35">
      <c r="A37" s="175" t="s">
        <v>1093</v>
      </c>
      <c r="B37" s="436" t="s">
        <v>1094</v>
      </c>
      <c r="C37" s="437" t="s">
        <v>1095</v>
      </c>
      <c r="D37" s="438" t="s">
        <v>345</v>
      </c>
      <c r="E37" s="482">
        <v>709.58199999999999</v>
      </c>
      <c r="F37" s="482">
        <v>1.6779999999999999</v>
      </c>
      <c r="G37" s="497">
        <v>0</v>
      </c>
      <c r="H37" s="482">
        <v>711.26</v>
      </c>
      <c r="I37" s="482">
        <v>12.015000000000001</v>
      </c>
      <c r="J37" s="482">
        <v>20.492999999999999</v>
      </c>
      <c r="K37" s="482">
        <v>10.234</v>
      </c>
      <c r="L37" s="497">
        <v>0</v>
      </c>
      <c r="M37" s="478">
        <v>754.00200000000007</v>
      </c>
      <c r="N37" s="478">
        <v>723.27499999999998</v>
      </c>
      <c r="O37" s="465"/>
      <c r="P37" s="82">
        <f t="shared" si="1"/>
        <v>0</v>
      </c>
      <c r="Q37" s="83">
        <f t="shared" si="2"/>
        <v>0</v>
      </c>
    </row>
    <row r="38" spans="1:17" ht="15.75" customHeight="1" x14ac:dyDescent="0.35">
      <c r="A38" s="175" t="s">
        <v>1096</v>
      </c>
      <c r="B38" s="429" t="s">
        <v>371</v>
      </c>
      <c r="C38" s="430" t="s">
        <v>1097</v>
      </c>
      <c r="D38" s="414" t="s">
        <v>345</v>
      </c>
      <c r="E38" s="477">
        <f>E39+E45+E48</f>
        <v>399.60699999999997</v>
      </c>
      <c r="F38" s="477">
        <f t="shared" ref="F38:N38" si="3">F39+F45+F48</f>
        <v>197.60599999999999</v>
      </c>
      <c r="G38" s="477">
        <f t="shared" si="3"/>
        <v>0</v>
      </c>
      <c r="H38" s="477">
        <f t="shared" si="3"/>
        <v>597.21299999999997</v>
      </c>
      <c r="I38" s="477">
        <f t="shared" si="3"/>
        <v>281.46999999999997</v>
      </c>
      <c r="J38" s="477">
        <f t="shared" si="3"/>
        <v>124.273</v>
      </c>
      <c r="K38" s="477">
        <f t="shared" si="3"/>
        <v>96.722999999999999</v>
      </c>
      <c r="L38" s="477">
        <f t="shared" si="3"/>
        <v>0</v>
      </c>
      <c r="M38" s="477">
        <f t="shared" si="3"/>
        <v>1099.6790000000001</v>
      </c>
      <c r="N38" s="477">
        <f t="shared" si="3"/>
        <v>878.68299999999999</v>
      </c>
      <c r="O38" s="465"/>
      <c r="P38" s="82">
        <f t="shared" si="1"/>
        <v>0</v>
      </c>
      <c r="Q38" s="83">
        <f t="shared" si="2"/>
        <v>0</v>
      </c>
    </row>
    <row r="39" spans="1:17" ht="10.35" customHeight="1" x14ac:dyDescent="0.35">
      <c r="A39" s="175" t="s">
        <v>1098</v>
      </c>
      <c r="B39" s="432" t="s">
        <v>1099</v>
      </c>
      <c r="C39" s="433" t="s">
        <v>1100</v>
      </c>
      <c r="D39" s="414" t="s">
        <v>345</v>
      </c>
      <c r="E39" s="478">
        <v>0</v>
      </c>
      <c r="F39" s="478">
        <v>0</v>
      </c>
      <c r="G39" s="478">
        <v>0</v>
      </c>
      <c r="H39" s="478">
        <v>0</v>
      </c>
      <c r="I39" s="478">
        <v>0</v>
      </c>
      <c r="J39" s="478">
        <v>0</v>
      </c>
      <c r="K39" s="478">
        <v>0</v>
      </c>
      <c r="L39" s="478">
        <v>0</v>
      </c>
      <c r="M39" s="478">
        <v>0</v>
      </c>
      <c r="N39" s="478">
        <v>0</v>
      </c>
      <c r="O39" s="465"/>
      <c r="P39" s="82">
        <f t="shared" si="1"/>
        <v>0</v>
      </c>
      <c r="Q39" s="83">
        <f t="shared" si="2"/>
        <v>0</v>
      </c>
    </row>
    <row r="40" spans="1:17" ht="10.35" customHeight="1" x14ac:dyDescent="0.35">
      <c r="A40" s="175" t="s">
        <v>1101</v>
      </c>
      <c r="B40" s="432" t="s">
        <v>1102</v>
      </c>
      <c r="C40" s="526" t="s">
        <v>1103</v>
      </c>
      <c r="D40" s="414" t="s">
        <v>345</v>
      </c>
      <c r="E40" s="478">
        <v>0</v>
      </c>
      <c r="F40" s="478">
        <v>0</v>
      </c>
      <c r="G40" s="478">
        <v>0</v>
      </c>
      <c r="H40" s="478">
        <v>0</v>
      </c>
      <c r="I40" s="478">
        <v>0</v>
      </c>
      <c r="J40" s="478">
        <v>0</v>
      </c>
      <c r="K40" s="478">
        <v>0</v>
      </c>
      <c r="L40" s="478">
        <v>0</v>
      </c>
      <c r="M40" s="478">
        <v>0</v>
      </c>
      <c r="N40" s="478">
        <v>0</v>
      </c>
      <c r="O40" s="465"/>
      <c r="P40" s="82">
        <f t="shared" si="1"/>
        <v>0</v>
      </c>
      <c r="Q40" s="83">
        <f t="shared" si="2"/>
        <v>0</v>
      </c>
    </row>
    <row r="41" spans="1:17" ht="10.35" customHeight="1" x14ac:dyDescent="0.35">
      <c r="A41" s="175" t="s">
        <v>1104</v>
      </c>
      <c r="B41" s="432" t="s">
        <v>1105</v>
      </c>
      <c r="C41" s="526" t="s">
        <v>1106</v>
      </c>
      <c r="D41" s="414" t="s">
        <v>345</v>
      </c>
      <c r="E41" s="478">
        <v>0</v>
      </c>
      <c r="F41" s="478">
        <v>0</v>
      </c>
      <c r="G41" s="478">
        <v>0</v>
      </c>
      <c r="H41" s="478">
        <v>0</v>
      </c>
      <c r="I41" s="478">
        <v>0</v>
      </c>
      <c r="J41" s="478">
        <v>0</v>
      </c>
      <c r="K41" s="478">
        <v>0</v>
      </c>
      <c r="L41" s="478">
        <v>0</v>
      </c>
      <c r="M41" s="478">
        <v>0</v>
      </c>
      <c r="N41" s="478">
        <v>0</v>
      </c>
      <c r="O41" s="465"/>
      <c r="P41" s="82">
        <f t="shared" si="1"/>
        <v>0</v>
      </c>
      <c r="Q41" s="83">
        <f t="shared" si="2"/>
        <v>0</v>
      </c>
    </row>
    <row r="42" spans="1:17" ht="10.35" customHeight="1" x14ac:dyDescent="0.35">
      <c r="A42" s="175" t="s">
        <v>1107</v>
      </c>
      <c r="B42" s="432" t="s">
        <v>1108</v>
      </c>
      <c r="C42" s="526" t="s">
        <v>1109</v>
      </c>
      <c r="D42" s="414" t="s">
        <v>345</v>
      </c>
      <c r="E42" s="478">
        <v>0</v>
      </c>
      <c r="F42" s="478">
        <v>0</v>
      </c>
      <c r="G42" s="478">
        <v>0</v>
      </c>
      <c r="H42" s="478">
        <v>0</v>
      </c>
      <c r="I42" s="478">
        <v>0</v>
      </c>
      <c r="J42" s="478">
        <v>0</v>
      </c>
      <c r="K42" s="478">
        <v>0</v>
      </c>
      <c r="L42" s="478">
        <v>0</v>
      </c>
      <c r="M42" s="478">
        <v>0</v>
      </c>
      <c r="N42" s="478">
        <v>0</v>
      </c>
      <c r="O42" s="465"/>
      <c r="P42" s="82">
        <f t="shared" si="1"/>
        <v>0</v>
      </c>
      <c r="Q42" s="83">
        <f t="shared" si="2"/>
        <v>0</v>
      </c>
    </row>
    <row r="43" spans="1:17" ht="10.35" customHeight="1" x14ac:dyDescent="0.35">
      <c r="A43" s="175" t="s">
        <v>1110</v>
      </c>
      <c r="B43" s="432" t="s">
        <v>1111</v>
      </c>
      <c r="C43" s="526" t="s">
        <v>1112</v>
      </c>
      <c r="D43" s="414" t="s">
        <v>345</v>
      </c>
      <c r="E43" s="478">
        <v>0</v>
      </c>
      <c r="F43" s="478">
        <v>0</v>
      </c>
      <c r="G43" s="478">
        <v>0</v>
      </c>
      <c r="H43" s="478">
        <v>0</v>
      </c>
      <c r="I43" s="478">
        <v>0</v>
      </c>
      <c r="J43" s="478">
        <v>0</v>
      </c>
      <c r="K43" s="478">
        <v>0</v>
      </c>
      <c r="L43" s="478">
        <v>0</v>
      </c>
      <c r="M43" s="478">
        <v>0</v>
      </c>
      <c r="N43" s="478">
        <v>0</v>
      </c>
      <c r="O43" s="465"/>
      <c r="P43" s="82">
        <f t="shared" si="1"/>
        <v>0</v>
      </c>
      <c r="Q43" s="83">
        <f t="shared" si="2"/>
        <v>0</v>
      </c>
    </row>
    <row r="44" spans="1:17" ht="10.35" customHeight="1" x14ac:dyDescent="0.35">
      <c r="A44" s="175" t="s">
        <v>1113</v>
      </c>
      <c r="B44" s="432" t="s">
        <v>1114</v>
      </c>
      <c r="C44" s="526" t="s">
        <v>1115</v>
      </c>
      <c r="D44" s="414" t="s">
        <v>345</v>
      </c>
      <c r="E44" s="478">
        <v>0</v>
      </c>
      <c r="F44" s="478">
        <v>0</v>
      </c>
      <c r="G44" s="478">
        <v>0</v>
      </c>
      <c r="H44" s="478">
        <v>0</v>
      </c>
      <c r="I44" s="478">
        <v>0</v>
      </c>
      <c r="J44" s="478">
        <v>0</v>
      </c>
      <c r="K44" s="478">
        <v>0</v>
      </c>
      <c r="L44" s="478">
        <v>0</v>
      </c>
      <c r="M44" s="478">
        <v>0</v>
      </c>
      <c r="N44" s="478">
        <v>0</v>
      </c>
      <c r="O44" s="465"/>
      <c r="P44" s="82">
        <f t="shared" si="1"/>
        <v>0</v>
      </c>
      <c r="Q44" s="83">
        <f t="shared" si="2"/>
        <v>0</v>
      </c>
    </row>
    <row r="45" spans="1:17" ht="10.35" customHeight="1" x14ac:dyDescent="0.35">
      <c r="A45" s="175" t="s">
        <v>1116</v>
      </c>
      <c r="B45" s="432" t="s">
        <v>1117</v>
      </c>
      <c r="C45" s="433" t="s">
        <v>1118</v>
      </c>
      <c r="D45" s="414" t="s">
        <v>345</v>
      </c>
      <c r="E45" s="478">
        <f>E46+E47</f>
        <v>399.60699999999997</v>
      </c>
      <c r="F45" s="478">
        <f t="shared" ref="F45:N45" si="4">F46+F47</f>
        <v>197.60599999999999</v>
      </c>
      <c r="G45" s="478">
        <f t="shared" si="4"/>
        <v>0</v>
      </c>
      <c r="H45" s="478">
        <f t="shared" si="4"/>
        <v>597.21299999999997</v>
      </c>
      <c r="I45" s="478">
        <f t="shared" si="4"/>
        <v>281.46999999999997</v>
      </c>
      <c r="J45" s="478">
        <f t="shared" si="4"/>
        <v>124.273</v>
      </c>
      <c r="K45" s="478">
        <f t="shared" si="4"/>
        <v>96.722999999999999</v>
      </c>
      <c r="L45" s="478">
        <f t="shared" si="4"/>
        <v>0</v>
      </c>
      <c r="M45" s="478">
        <f t="shared" si="4"/>
        <v>1099.6790000000001</v>
      </c>
      <c r="N45" s="478">
        <f t="shared" si="4"/>
        <v>878.68299999999999</v>
      </c>
      <c r="O45" s="465"/>
      <c r="P45" s="82">
        <f t="shared" si="1"/>
        <v>0</v>
      </c>
      <c r="Q45" s="83">
        <f t="shared" si="2"/>
        <v>0</v>
      </c>
    </row>
    <row r="46" spans="1:17" ht="10.35" customHeight="1" x14ac:dyDescent="0.35">
      <c r="A46" s="175" t="s">
        <v>1119</v>
      </c>
      <c r="B46" s="432" t="s">
        <v>1120</v>
      </c>
      <c r="C46" s="526" t="s">
        <v>1067</v>
      </c>
      <c r="D46" s="414" t="s">
        <v>345</v>
      </c>
      <c r="E46" s="478">
        <v>168.29</v>
      </c>
      <c r="F46" s="478">
        <v>197.60599999999999</v>
      </c>
      <c r="G46" s="478">
        <v>0</v>
      </c>
      <c r="H46" s="478">
        <f>E46+F46+G46</f>
        <v>365.89599999999996</v>
      </c>
      <c r="I46" s="478">
        <v>281.36399999999998</v>
      </c>
      <c r="J46" s="478">
        <v>100.017</v>
      </c>
      <c r="K46" s="478">
        <v>70.977999999999994</v>
      </c>
      <c r="L46" s="478">
        <v>0</v>
      </c>
      <c r="M46" s="478">
        <f>H46+I46+J46+K46+L46</f>
        <v>818.255</v>
      </c>
      <c r="N46" s="478">
        <f>H46+I46</f>
        <v>647.26</v>
      </c>
      <c r="O46" s="465"/>
      <c r="P46" s="82">
        <f t="shared" si="1"/>
        <v>0</v>
      </c>
      <c r="Q46" s="83">
        <f t="shared" si="2"/>
        <v>0</v>
      </c>
    </row>
    <row r="47" spans="1:17" ht="10.35" customHeight="1" x14ac:dyDescent="0.35">
      <c r="A47" s="175" t="s">
        <v>1121</v>
      </c>
      <c r="B47" s="432" t="s">
        <v>1122</v>
      </c>
      <c r="C47" s="526" t="s">
        <v>1070</v>
      </c>
      <c r="D47" s="414" t="s">
        <v>345</v>
      </c>
      <c r="E47" s="478">
        <v>231.31700000000001</v>
      </c>
      <c r="F47" s="478">
        <v>0</v>
      </c>
      <c r="G47" s="478">
        <v>0</v>
      </c>
      <c r="H47" s="478">
        <v>231.31700000000001</v>
      </c>
      <c r="I47" s="478">
        <v>0.106</v>
      </c>
      <c r="J47" s="478">
        <v>24.256</v>
      </c>
      <c r="K47" s="478">
        <v>25.745000000000001</v>
      </c>
      <c r="L47" s="478">
        <v>0</v>
      </c>
      <c r="M47" s="478">
        <v>281.42399999999998</v>
      </c>
      <c r="N47" s="478">
        <v>231.423</v>
      </c>
      <c r="O47" s="607"/>
      <c r="P47" s="82">
        <f t="shared" si="1"/>
        <v>0</v>
      </c>
      <c r="Q47" s="83">
        <f t="shared" si="2"/>
        <v>0</v>
      </c>
    </row>
    <row r="48" spans="1:17" ht="42" customHeight="1" x14ac:dyDescent="0.35">
      <c r="A48" s="175" t="s">
        <v>1123</v>
      </c>
      <c r="B48" s="432" t="s">
        <v>1124</v>
      </c>
      <c r="C48" s="541" t="s">
        <v>896</v>
      </c>
      <c r="D48" s="535" t="s">
        <v>345</v>
      </c>
      <c r="E48" s="478">
        <v>0</v>
      </c>
      <c r="F48" s="478">
        <v>0</v>
      </c>
      <c r="G48" s="478">
        <v>0</v>
      </c>
      <c r="H48" s="478">
        <v>0</v>
      </c>
      <c r="I48" s="478">
        <v>0</v>
      </c>
      <c r="J48" s="478">
        <v>0</v>
      </c>
      <c r="K48" s="478">
        <v>0</v>
      </c>
      <c r="L48" s="478">
        <v>0</v>
      </c>
      <c r="M48" s="478">
        <v>0</v>
      </c>
      <c r="N48" s="478">
        <v>0</v>
      </c>
      <c r="O48" s="465"/>
      <c r="P48" s="82">
        <f t="shared" si="1"/>
        <v>0</v>
      </c>
      <c r="Q48" s="83">
        <f t="shared" si="2"/>
        <v>0</v>
      </c>
    </row>
    <row r="49" spans="1:17" ht="10.35" customHeight="1" x14ac:dyDescent="0.35">
      <c r="A49" s="175" t="s">
        <v>1125</v>
      </c>
      <c r="B49" s="432" t="s">
        <v>1126</v>
      </c>
      <c r="C49" s="526" t="s">
        <v>899</v>
      </c>
      <c r="D49" s="535" t="s">
        <v>345</v>
      </c>
      <c r="E49" s="478">
        <v>0</v>
      </c>
      <c r="F49" s="478">
        <v>0</v>
      </c>
      <c r="G49" s="478">
        <v>0</v>
      </c>
      <c r="H49" s="478">
        <v>0</v>
      </c>
      <c r="I49" s="478">
        <v>0</v>
      </c>
      <c r="J49" s="478">
        <v>0</v>
      </c>
      <c r="K49" s="478">
        <v>0</v>
      </c>
      <c r="L49" s="478">
        <v>0</v>
      </c>
      <c r="M49" s="478">
        <v>0</v>
      </c>
      <c r="N49" s="478">
        <v>0</v>
      </c>
      <c r="O49" s="465"/>
      <c r="P49" s="82">
        <f t="shared" si="1"/>
        <v>0</v>
      </c>
      <c r="Q49" s="83">
        <f t="shared" si="2"/>
        <v>0</v>
      </c>
    </row>
    <row r="50" spans="1:17" ht="10.35" customHeight="1" x14ac:dyDescent="0.35">
      <c r="A50" s="175" t="s">
        <v>1127</v>
      </c>
      <c r="B50" s="432" t="s">
        <v>1128</v>
      </c>
      <c r="C50" s="527" t="s">
        <v>902</v>
      </c>
      <c r="D50" s="535" t="s">
        <v>345</v>
      </c>
      <c r="E50" s="478" t="s">
        <v>888</v>
      </c>
      <c r="F50" s="478" t="s">
        <v>888</v>
      </c>
      <c r="G50" s="478" t="s">
        <v>888</v>
      </c>
      <c r="H50" s="478" t="s">
        <v>888</v>
      </c>
      <c r="I50" s="478" t="s">
        <v>888</v>
      </c>
      <c r="J50" s="478" t="s">
        <v>888</v>
      </c>
      <c r="K50" s="478" t="s">
        <v>888</v>
      </c>
      <c r="L50" s="478" t="s">
        <v>888</v>
      </c>
      <c r="M50" s="478" t="s">
        <v>888</v>
      </c>
      <c r="N50" s="478" t="s">
        <v>888</v>
      </c>
      <c r="O50" s="465"/>
      <c r="P50" s="82" t="str">
        <f t="shared" si="1"/>
        <v>NA</v>
      </c>
      <c r="Q50" s="83" t="str">
        <f t="shared" si="2"/>
        <v>NA</v>
      </c>
    </row>
    <row r="51" spans="1:17" ht="10.35" customHeight="1" x14ac:dyDescent="0.35">
      <c r="A51" s="175" t="s">
        <v>1129</v>
      </c>
      <c r="B51" s="432" t="s">
        <v>1130</v>
      </c>
      <c r="C51" s="527" t="s">
        <v>905</v>
      </c>
      <c r="D51" s="535" t="s">
        <v>345</v>
      </c>
      <c r="E51" s="478" t="s">
        <v>888</v>
      </c>
      <c r="F51" s="478" t="s">
        <v>888</v>
      </c>
      <c r="G51" s="478" t="s">
        <v>888</v>
      </c>
      <c r="H51" s="478" t="s">
        <v>888</v>
      </c>
      <c r="I51" s="478" t="s">
        <v>888</v>
      </c>
      <c r="J51" s="478" t="s">
        <v>888</v>
      </c>
      <c r="K51" s="478" t="s">
        <v>888</v>
      </c>
      <c r="L51" s="478" t="s">
        <v>888</v>
      </c>
      <c r="M51" s="478" t="s">
        <v>888</v>
      </c>
      <c r="N51" s="478" t="s">
        <v>888</v>
      </c>
      <c r="O51" s="465"/>
      <c r="P51" s="82" t="str">
        <f t="shared" si="1"/>
        <v>NA</v>
      </c>
      <c r="Q51" s="83" t="str">
        <f t="shared" si="2"/>
        <v>NA</v>
      </c>
    </row>
    <row r="52" spans="1:17" ht="10.35" customHeight="1" x14ac:dyDescent="0.35">
      <c r="A52" s="175" t="s">
        <v>1131</v>
      </c>
      <c r="B52" s="432" t="s">
        <v>1132</v>
      </c>
      <c r="C52" s="527" t="s">
        <v>908</v>
      </c>
      <c r="D52" s="535" t="s">
        <v>345</v>
      </c>
      <c r="E52" s="478" t="s">
        <v>888</v>
      </c>
      <c r="F52" s="478" t="s">
        <v>888</v>
      </c>
      <c r="G52" s="478" t="s">
        <v>888</v>
      </c>
      <c r="H52" s="478" t="s">
        <v>888</v>
      </c>
      <c r="I52" s="478" t="s">
        <v>888</v>
      </c>
      <c r="J52" s="478" t="s">
        <v>888</v>
      </c>
      <c r="K52" s="478" t="s">
        <v>888</v>
      </c>
      <c r="L52" s="478" t="s">
        <v>888</v>
      </c>
      <c r="M52" s="478" t="s">
        <v>888</v>
      </c>
      <c r="N52" s="478" t="s">
        <v>888</v>
      </c>
      <c r="O52" s="465"/>
      <c r="P52" s="82" t="str">
        <f t="shared" si="1"/>
        <v>NA</v>
      </c>
      <c r="Q52" s="83" t="str">
        <f t="shared" si="2"/>
        <v>NA</v>
      </c>
    </row>
    <row r="53" spans="1:17" ht="10.35" customHeight="1" x14ac:dyDescent="0.35">
      <c r="A53" s="175" t="s">
        <v>1133</v>
      </c>
      <c r="B53" s="418" t="s">
        <v>1134</v>
      </c>
      <c r="C53" s="532" t="s">
        <v>911</v>
      </c>
      <c r="D53" s="542" t="s">
        <v>345</v>
      </c>
      <c r="E53" s="497">
        <v>0</v>
      </c>
      <c r="F53" s="497">
        <v>0</v>
      </c>
      <c r="G53" s="497">
        <v>0</v>
      </c>
      <c r="H53" s="497">
        <v>0</v>
      </c>
      <c r="I53" s="497">
        <v>0</v>
      </c>
      <c r="J53" s="497">
        <v>0</v>
      </c>
      <c r="K53" s="498">
        <v>0</v>
      </c>
      <c r="L53" s="497">
        <v>0</v>
      </c>
      <c r="M53" s="497">
        <v>0</v>
      </c>
      <c r="N53" s="478">
        <v>0</v>
      </c>
      <c r="O53" s="465"/>
      <c r="P53" s="91">
        <f t="shared" si="1"/>
        <v>0</v>
      </c>
      <c r="Q53" s="92">
        <f t="shared" si="2"/>
        <v>0</v>
      </c>
    </row>
    <row r="54" spans="1:17" ht="13.5" hidden="1" customHeight="1" x14ac:dyDescent="0.35">
      <c r="A54" s="175"/>
      <c r="B54" s="176" t="s">
        <v>343</v>
      </c>
      <c r="C54" s="177" t="s">
        <v>912</v>
      </c>
      <c r="D54" s="115"/>
      <c r="E54" s="178"/>
      <c r="F54" s="178"/>
      <c r="G54" s="178"/>
      <c r="H54" s="179"/>
      <c r="I54" s="178"/>
      <c r="J54" s="178"/>
      <c r="K54" s="179"/>
      <c r="L54" s="178"/>
      <c r="M54" s="180"/>
      <c r="N54" s="178"/>
      <c r="O54" s="465"/>
      <c r="P54" s="86"/>
      <c r="Q54" s="87"/>
    </row>
    <row r="55" spans="1:17" ht="15" hidden="1" customHeight="1" x14ac:dyDescent="0.35">
      <c r="A55" s="175"/>
      <c r="B55" s="181" t="s">
        <v>343</v>
      </c>
      <c r="C55" s="182" t="s">
        <v>1135</v>
      </c>
      <c r="D55" s="111"/>
      <c r="E55" s="161"/>
      <c r="F55" s="161"/>
      <c r="G55" s="161"/>
      <c r="H55" s="162"/>
      <c r="I55" s="161"/>
      <c r="J55" s="161"/>
      <c r="K55" s="162"/>
      <c r="L55" s="161"/>
      <c r="M55" s="163"/>
      <c r="N55" s="161"/>
      <c r="O55" s="465"/>
      <c r="P55" s="82"/>
      <c r="Q55" s="83"/>
    </row>
    <row r="56" spans="1:17" ht="10.35" hidden="1" customHeight="1" x14ac:dyDescent="0.35">
      <c r="A56" s="175" t="s">
        <v>1136</v>
      </c>
      <c r="B56" s="175" t="s">
        <v>1137</v>
      </c>
      <c r="C56" s="183" t="s">
        <v>1138</v>
      </c>
      <c r="D56" s="111" t="s">
        <v>345</v>
      </c>
      <c r="E56" s="158" t="s">
        <v>888</v>
      </c>
      <c r="F56" s="158" t="s">
        <v>888</v>
      </c>
      <c r="G56" s="158" t="s">
        <v>888</v>
      </c>
      <c r="H56" s="158" t="s">
        <v>888</v>
      </c>
      <c r="I56" s="158" t="s">
        <v>888</v>
      </c>
      <c r="J56" s="158" t="s">
        <v>888</v>
      </c>
      <c r="K56" s="158" t="s">
        <v>888</v>
      </c>
      <c r="L56" s="158" t="s">
        <v>888</v>
      </c>
      <c r="M56" s="158" t="s">
        <v>888</v>
      </c>
      <c r="N56" s="158" t="s">
        <v>888</v>
      </c>
      <c r="O56" s="465"/>
      <c r="P56" s="82" t="str">
        <f>IF(OR(H56="NA",E56="NA",F56="NA",G56="NA"),"NA",SUM(H56)-SUM(E56:G56))</f>
        <v>NA</v>
      </c>
      <c r="Q56" s="83" t="str">
        <f>IF(OR(M56="NA",H56="NA",I56="NA",J56="NA",K56="NA",L56="NA"),"NA",SUM(M56)-SUM(H56:L56))</f>
        <v>NA</v>
      </c>
    </row>
    <row r="57" spans="1:17" ht="10.35" hidden="1" customHeight="1" x14ac:dyDescent="0.35">
      <c r="A57" s="175" t="s">
        <v>1139</v>
      </c>
      <c r="B57" s="175" t="s">
        <v>1140</v>
      </c>
      <c r="C57" s="184" t="s">
        <v>1141</v>
      </c>
      <c r="D57" s="115" t="s">
        <v>345</v>
      </c>
      <c r="E57" s="158" t="s">
        <v>888</v>
      </c>
      <c r="F57" s="158" t="s">
        <v>888</v>
      </c>
      <c r="G57" s="158" t="s">
        <v>888</v>
      </c>
      <c r="H57" s="158" t="s">
        <v>888</v>
      </c>
      <c r="I57" s="158" t="s">
        <v>888</v>
      </c>
      <c r="J57" s="158" t="s">
        <v>888</v>
      </c>
      <c r="K57" s="158" t="s">
        <v>888</v>
      </c>
      <c r="L57" s="158" t="s">
        <v>888</v>
      </c>
      <c r="M57" s="158" t="s">
        <v>888</v>
      </c>
      <c r="N57" s="158" t="s">
        <v>888</v>
      </c>
      <c r="O57" s="465"/>
      <c r="P57" s="86" t="str">
        <f>IF(OR(H57="NA",E57="NA",F57="NA",G57="NA"),"NA",SUM(H57)-SUM(E57:G57))</f>
        <v>NA</v>
      </c>
      <c r="Q57" s="87" t="str">
        <f>IF(OR(M57="NA",H57="NA",I57="NA",J57="NA",K57="NA",L57="NA"),"NA",SUM(M57)-SUM(H57:L57))</f>
        <v>NA</v>
      </c>
    </row>
    <row r="58" spans="1:17" ht="15" hidden="1" customHeight="1" x14ac:dyDescent="0.35">
      <c r="A58" s="175"/>
      <c r="B58" s="185" t="s">
        <v>343</v>
      </c>
      <c r="C58" s="182" t="s">
        <v>920</v>
      </c>
      <c r="D58" s="186"/>
      <c r="E58" s="187"/>
      <c r="F58" s="187"/>
      <c r="G58" s="187"/>
      <c r="H58" s="188"/>
      <c r="I58" s="187"/>
      <c r="J58" s="187"/>
      <c r="K58" s="188"/>
      <c r="L58" s="187"/>
      <c r="M58" s="189"/>
      <c r="N58" s="187"/>
      <c r="O58" s="465"/>
      <c r="P58" s="190"/>
      <c r="Q58" s="191"/>
    </row>
    <row r="59" spans="1:17" ht="10.35" hidden="1" customHeight="1" x14ac:dyDescent="0.35">
      <c r="A59" s="175" t="s">
        <v>1142</v>
      </c>
      <c r="B59" s="175" t="s">
        <v>1143</v>
      </c>
      <c r="C59" s="183" t="s">
        <v>1144</v>
      </c>
      <c r="D59" s="111" t="s">
        <v>345</v>
      </c>
      <c r="E59" s="158" t="s">
        <v>888</v>
      </c>
      <c r="F59" s="158" t="s">
        <v>888</v>
      </c>
      <c r="G59" s="158" t="s">
        <v>888</v>
      </c>
      <c r="H59" s="158" t="s">
        <v>888</v>
      </c>
      <c r="I59" s="158" t="s">
        <v>888</v>
      </c>
      <c r="J59" s="158" t="s">
        <v>888</v>
      </c>
      <c r="K59" s="158" t="s">
        <v>888</v>
      </c>
      <c r="L59" s="158" t="s">
        <v>888</v>
      </c>
      <c r="M59" s="158" t="s">
        <v>888</v>
      </c>
      <c r="N59" s="158" t="s">
        <v>888</v>
      </c>
      <c r="O59" s="465"/>
      <c r="P59" s="82" t="str">
        <f t="shared" ref="P59:P66" si="5">IF(OR(H59="NA",E59="NA",F59="NA",G59="NA"),"NA",SUM(H59)-SUM(E59:G59))</f>
        <v>NA</v>
      </c>
      <c r="Q59" s="83" t="str">
        <f t="shared" ref="Q59:Q66" si="6">IF(OR(M59="NA",H59="NA",I59="NA",J59="NA",K59="NA",L59="NA"),"NA",SUM(M59)-SUM(H59:L59))</f>
        <v>NA</v>
      </c>
    </row>
    <row r="60" spans="1:17" ht="10.35" hidden="1" customHeight="1" x14ac:dyDescent="0.35">
      <c r="A60" s="175" t="s">
        <v>1145</v>
      </c>
      <c r="B60" s="175" t="s">
        <v>1146</v>
      </c>
      <c r="C60" s="183" t="s">
        <v>1147</v>
      </c>
      <c r="D60" s="111" t="s">
        <v>345</v>
      </c>
      <c r="E60" s="158" t="s">
        <v>888</v>
      </c>
      <c r="F60" s="158" t="s">
        <v>888</v>
      </c>
      <c r="G60" s="158" t="s">
        <v>888</v>
      </c>
      <c r="H60" s="158" t="s">
        <v>888</v>
      </c>
      <c r="I60" s="158" t="s">
        <v>888</v>
      </c>
      <c r="J60" s="158" t="s">
        <v>888</v>
      </c>
      <c r="K60" s="158" t="s">
        <v>888</v>
      </c>
      <c r="L60" s="158" t="s">
        <v>888</v>
      </c>
      <c r="M60" s="158" t="s">
        <v>888</v>
      </c>
      <c r="N60" s="158" t="s">
        <v>888</v>
      </c>
      <c r="O60" s="465"/>
      <c r="P60" s="82" t="str">
        <f t="shared" si="5"/>
        <v>NA</v>
      </c>
      <c r="Q60" s="83" t="str">
        <f t="shared" si="6"/>
        <v>NA</v>
      </c>
    </row>
    <row r="61" spans="1:17" ht="10.35" hidden="1" customHeight="1" x14ac:dyDescent="0.35">
      <c r="A61" s="175" t="s">
        <v>1148</v>
      </c>
      <c r="B61" s="175" t="s">
        <v>1149</v>
      </c>
      <c r="C61" s="183" t="s">
        <v>1150</v>
      </c>
      <c r="D61" s="111" t="s">
        <v>345</v>
      </c>
      <c r="E61" s="158" t="s">
        <v>888</v>
      </c>
      <c r="F61" s="158" t="s">
        <v>888</v>
      </c>
      <c r="G61" s="158" t="s">
        <v>888</v>
      </c>
      <c r="H61" s="158" t="s">
        <v>888</v>
      </c>
      <c r="I61" s="158" t="s">
        <v>888</v>
      </c>
      <c r="J61" s="158" t="s">
        <v>888</v>
      </c>
      <c r="K61" s="158" t="s">
        <v>888</v>
      </c>
      <c r="L61" s="158" t="s">
        <v>888</v>
      </c>
      <c r="M61" s="158" t="s">
        <v>888</v>
      </c>
      <c r="N61" s="158" t="s">
        <v>888</v>
      </c>
      <c r="O61" s="465"/>
      <c r="P61" s="82" t="str">
        <f t="shared" si="5"/>
        <v>NA</v>
      </c>
      <c r="Q61" s="83" t="str">
        <f t="shared" si="6"/>
        <v>NA</v>
      </c>
    </row>
    <row r="62" spans="1:17" ht="10.35" hidden="1" customHeight="1" x14ac:dyDescent="0.35">
      <c r="A62" s="175" t="s">
        <v>1151</v>
      </c>
      <c r="B62" s="175" t="s">
        <v>1152</v>
      </c>
      <c r="C62" s="183" t="s">
        <v>938</v>
      </c>
      <c r="D62" s="111" t="s">
        <v>345</v>
      </c>
      <c r="E62" s="158" t="s">
        <v>888</v>
      </c>
      <c r="F62" s="158" t="s">
        <v>888</v>
      </c>
      <c r="G62" s="158" t="s">
        <v>888</v>
      </c>
      <c r="H62" s="158" t="s">
        <v>888</v>
      </c>
      <c r="I62" s="158" t="s">
        <v>888</v>
      </c>
      <c r="J62" s="158" t="s">
        <v>888</v>
      </c>
      <c r="K62" s="158" t="s">
        <v>888</v>
      </c>
      <c r="L62" s="158" t="s">
        <v>888</v>
      </c>
      <c r="M62" s="158" t="s">
        <v>888</v>
      </c>
      <c r="N62" s="158" t="s">
        <v>888</v>
      </c>
      <c r="O62" s="465"/>
      <c r="P62" s="82" t="str">
        <f t="shared" si="5"/>
        <v>NA</v>
      </c>
      <c r="Q62" s="83" t="str">
        <f t="shared" si="6"/>
        <v>NA</v>
      </c>
    </row>
    <row r="63" spans="1:17" ht="10.35" hidden="1" customHeight="1" x14ac:dyDescent="0.35">
      <c r="A63" s="175" t="s">
        <v>1153</v>
      </c>
      <c r="B63" s="175" t="s">
        <v>1154</v>
      </c>
      <c r="C63" s="183" t="s">
        <v>1155</v>
      </c>
      <c r="D63" s="155" t="s">
        <v>345</v>
      </c>
      <c r="E63" s="158" t="s">
        <v>888</v>
      </c>
      <c r="F63" s="158" t="s">
        <v>888</v>
      </c>
      <c r="G63" s="158" t="s">
        <v>888</v>
      </c>
      <c r="H63" s="158" t="s">
        <v>888</v>
      </c>
      <c r="I63" s="158" t="s">
        <v>888</v>
      </c>
      <c r="J63" s="158" t="s">
        <v>888</v>
      </c>
      <c r="K63" s="158" t="s">
        <v>888</v>
      </c>
      <c r="L63" s="158" t="s">
        <v>888</v>
      </c>
      <c r="M63" s="158" t="s">
        <v>888</v>
      </c>
      <c r="N63" s="158" t="s">
        <v>888</v>
      </c>
      <c r="O63" s="465"/>
      <c r="P63" s="82" t="str">
        <f t="shared" si="5"/>
        <v>NA</v>
      </c>
      <c r="Q63" s="83" t="str">
        <f t="shared" si="6"/>
        <v>NA</v>
      </c>
    </row>
    <row r="64" spans="1:17" ht="10.35" hidden="1" customHeight="1" x14ac:dyDescent="0.35">
      <c r="A64" s="175" t="s">
        <v>1156</v>
      </c>
      <c r="B64" s="175" t="s">
        <v>1157</v>
      </c>
      <c r="C64" s="192" t="s">
        <v>1158</v>
      </c>
      <c r="D64" s="155" t="s">
        <v>345</v>
      </c>
      <c r="E64" s="158" t="s">
        <v>888</v>
      </c>
      <c r="F64" s="158" t="s">
        <v>888</v>
      </c>
      <c r="G64" s="158" t="s">
        <v>888</v>
      </c>
      <c r="H64" s="158" t="s">
        <v>888</v>
      </c>
      <c r="I64" s="158" t="s">
        <v>888</v>
      </c>
      <c r="J64" s="158" t="s">
        <v>888</v>
      </c>
      <c r="K64" s="158" t="s">
        <v>888</v>
      </c>
      <c r="L64" s="158" t="s">
        <v>888</v>
      </c>
      <c r="M64" s="158" t="s">
        <v>888</v>
      </c>
      <c r="N64" s="158" t="s">
        <v>888</v>
      </c>
      <c r="O64" s="465"/>
      <c r="P64" s="82" t="str">
        <f t="shared" si="5"/>
        <v>NA</v>
      </c>
      <c r="Q64" s="83" t="str">
        <f t="shared" si="6"/>
        <v>NA</v>
      </c>
    </row>
    <row r="65" spans="1:17" ht="10.35" hidden="1" customHeight="1" x14ac:dyDescent="0.35">
      <c r="A65" s="175" t="s">
        <v>1159</v>
      </c>
      <c r="B65" s="175" t="s">
        <v>1160</v>
      </c>
      <c r="C65" s="192" t="s">
        <v>1161</v>
      </c>
      <c r="D65" s="155" t="s">
        <v>345</v>
      </c>
      <c r="E65" s="158" t="s">
        <v>888</v>
      </c>
      <c r="F65" s="158" t="s">
        <v>888</v>
      </c>
      <c r="G65" s="158" t="s">
        <v>888</v>
      </c>
      <c r="H65" s="158" t="s">
        <v>888</v>
      </c>
      <c r="I65" s="158" t="s">
        <v>888</v>
      </c>
      <c r="J65" s="158" t="s">
        <v>888</v>
      </c>
      <c r="K65" s="158" t="s">
        <v>888</v>
      </c>
      <c r="L65" s="158" t="s">
        <v>888</v>
      </c>
      <c r="M65" s="158" t="s">
        <v>888</v>
      </c>
      <c r="N65" s="158" t="s">
        <v>888</v>
      </c>
      <c r="O65" s="465"/>
      <c r="P65" s="82" t="str">
        <f t="shared" si="5"/>
        <v>NA</v>
      </c>
      <c r="Q65" s="83" t="str">
        <f t="shared" si="6"/>
        <v>NA</v>
      </c>
    </row>
    <row r="66" spans="1:17" ht="10.35" hidden="1" customHeight="1" x14ac:dyDescent="0.35">
      <c r="A66" s="175" t="s">
        <v>1162</v>
      </c>
      <c r="B66" s="193" t="s">
        <v>1163</v>
      </c>
      <c r="C66" s="184" t="s">
        <v>1164</v>
      </c>
      <c r="D66" s="194" t="s">
        <v>345</v>
      </c>
      <c r="E66" s="158" t="s">
        <v>888</v>
      </c>
      <c r="F66" s="158" t="s">
        <v>888</v>
      </c>
      <c r="G66" s="158" t="s">
        <v>888</v>
      </c>
      <c r="H66" s="158" t="s">
        <v>888</v>
      </c>
      <c r="I66" s="158" t="s">
        <v>888</v>
      </c>
      <c r="J66" s="158" t="s">
        <v>888</v>
      </c>
      <c r="K66" s="158" t="s">
        <v>888</v>
      </c>
      <c r="L66" s="158" t="s">
        <v>888</v>
      </c>
      <c r="M66" s="158" t="s">
        <v>888</v>
      </c>
      <c r="N66" s="158" t="s">
        <v>888</v>
      </c>
      <c r="O66" s="465"/>
      <c r="P66" s="86" t="str">
        <f t="shared" si="5"/>
        <v>NA</v>
      </c>
      <c r="Q66" s="87" t="str">
        <f t="shared" si="6"/>
        <v>NA</v>
      </c>
    </row>
    <row r="67" spans="1:17" ht="15" hidden="1" customHeight="1" x14ac:dyDescent="0.35">
      <c r="A67" s="175"/>
      <c r="B67" s="181" t="s">
        <v>343</v>
      </c>
      <c r="C67" s="182" t="s">
        <v>939</v>
      </c>
      <c r="D67" s="155"/>
      <c r="E67" s="161"/>
      <c r="F67" s="161"/>
      <c r="G67" s="161"/>
      <c r="H67" s="162"/>
      <c r="I67" s="161"/>
      <c r="J67" s="161"/>
      <c r="K67" s="162"/>
      <c r="L67" s="161"/>
      <c r="M67" s="163"/>
      <c r="N67" s="161"/>
      <c r="O67" s="465"/>
      <c r="P67" s="82"/>
      <c r="Q67" s="83"/>
    </row>
    <row r="68" spans="1:17" ht="10.35" hidden="1" customHeight="1" x14ac:dyDescent="0.35">
      <c r="A68" s="175" t="s">
        <v>1165</v>
      </c>
      <c r="B68" s="175" t="s">
        <v>1166</v>
      </c>
      <c r="C68" s="183" t="s">
        <v>1167</v>
      </c>
      <c r="D68" s="195" t="s">
        <v>345</v>
      </c>
      <c r="E68" s="158" t="s">
        <v>888</v>
      </c>
      <c r="F68" s="158" t="s">
        <v>888</v>
      </c>
      <c r="G68" s="158" t="s">
        <v>888</v>
      </c>
      <c r="H68" s="158" t="s">
        <v>888</v>
      </c>
      <c r="I68" s="158" t="s">
        <v>888</v>
      </c>
      <c r="J68" s="158" t="s">
        <v>888</v>
      </c>
      <c r="K68" s="158" t="s">
        <v>888</v>
      </c>
      <c r="L68" s="158" t="s">
        <v>888</v>
      </c>
      <c r="M68" s="158" t="s">
        <v>888</v>
      </c>
      <c r="N68" s="158" t="s">
        <v>888</v>
      </c>
      <c r="O68" s="465"/>
      <c r="P68" s="82" t="str">
        <f t="shared" ref="P68:P73" si="7">IF(OR(H68="NA",E68="NA",F68="NA",G68="NA"),"NA",SUM(H68)-SUM(E68:G68))</f>
        <v>NA</v>
      </c>
      <c r="Q68" s="83" t="str">
        <f t="shared" ref="Q68:Q73" si="8">IF(OR(M68="NA",H68="NA",I68="NA",J68="NA",K68="NA",L68="NA"),"NA",SUM(M68)-SUM(H68:L68))</f>
        <v>NA</v>
      </c>
    </row>
    <row r="69" spans="1:17" ht="10.35" hidden="1" customHeight="1" x14ac:dyDescent="0.35">
      <c r="A69" s="175" t="s">
        <v>1168</v>
      </c>
      <c r="B69" s="175" t="s">
        <v>1169</v>
      </c>
      <c r="C69" s="183" t="s">
        <v>1170</v>
      </c>
      <c r="D69" s="195" t="s">
        <v>345</v>
      </c>
      <c r="E69" s="158" t="s">
        <v>888</v>
      </c>
      <c r="F69" s="158" t="s">
        <v>888</v>
      </c>
      <c r="G69" s="158" t="s">
        <v>888</v>
      </c>
      <c r="H69" s="158" t="s">
        <v>888</v>
      </c>
      <c r="I69" s="158" t="s">
        <v>888</v>
      </c>
      <c r="J69" s="158" t="s">
        <v>888</v>
      </c>
      <c r="K69" s="158" t="s">
        <v>888</v>
      </c>
      <c r="L69" s="158" t="s">
        <v>888</v>
      </c>
      <c r="M69" s="158" t="s">
        <v>888</v>
      </c>
      <c r="N69" s="158" t="s">
        <v>888</v>
      </c>
      <c r="O69" s="465"/>
      <c r="P69" s="82" t="str">
        <f t="shared" si="7"/>
        <v>NA</v>
      </c>
      <c r="Q69" s="83" t="str">
        <f t="shared" si="8"/>
        <v>NA</v>
      </c>
    </row>
    <row r="70" spans="1:17" ht="10.35" hidden="1" customHeight="1" x14ac:dyDescent="0.35">
      <c r="A70" s="175" t="s">
        <v>1171</v>
      </c>
      <c r="B70" s="175" t="s">
        <v>1172</v>
      </c>
      <c r="C70" s="183" t="s">
        <v>1173</v>
      </c>
      <c r="D70" s="195" t="s">
        <v>345</v>
      </c>
      <c r="E70" s="158" t="s">
        <v>888</v>
      </c>
      <c r="F70" s="158" t="s">
        <v>888</v>
      </c>
      <c r="G70" s="158" t="s">
        <v>888</v>
      </c>
      <c r="H70" s="158" t="s">
        <v>888</v>
      </c>
      <c r="I70" s="158" t="s">
        <v>888</v>
      </c>
      <c r="J70" s="158" t="s">
        <v>888</v>
      </c>
      <c r="K70" s="158" t="s">
        <v>888</v>
      </c>
      <c r="L70" s="158" t="s">
        <v>888</v>
      </c>
      <c r="M70" s="158" t="s">
        <v>888</v>
      </c>
      <c r="N70" s="158" t="s">
        <v>888</v>
      </c>
      <c r="O70" s="465"/>
      <c r="P70" s="82" t="str">
        <f t="shared" si="7"/>
        <v>NA</v>
      </c>
      <c r="Q70" s="83" t="str">
        <f t="shared" si="8"/>
        <v>NA</v>
      </c>
    </row>
    <row r="71" spans="1:17" ht="10.35" hidden="1" customHeight="1" x14ac:dyDescent="0.35">
      <c r="A71" s="175" t="s">
        <v>1174</v>
      </c>
      <c r="B71" s="175" t="s">
        <v>1175</v>
      </c>
      <c r="C71" s="183" t="s">
        <v>1176</v>
      </c>
      <c r="D71" s="195" t="s">
        <v>345</v>
      </c>
      <c r="E71" s="158" t="s">
        <v>888</v>
      </c>
      <c r="F71" s="158" t="s">
        <v>888</v>
      </c>
      <c r="G71" s="158" t="s">
        <v>888</v>
      </c>
      <c r="H71" s="158" t="s">
        <v>888</v>
      </c>
      <c r="I71" s="158" t="s">
        <v>888</v>
      </c>
      <c r="J71" s="158" t="s">
        <v>888</v>
      </c>
      <c r="K71" s="158" t="s">
        <v>888</v>
      </c>
      <c r="L71" s="158" t="s">
        <v>888</v>
      </c>
      <c r="M71" s="158" t="s">
        <v>888</v>
      </c>
      <c r="N71" s="158" t="s">
        <v>888</v>
      </c>
      <c r="O71" s="465"/>
      <c r="P71" s="82" t="str">
        <f t="shared" si="7"/>
        <v>NA</v>
      </c>
      <c r="Q71" s="83" t="str">
        <f t="shared" si="8"/>
        <v>NA</v>
      </c>
    </row>
    <row r="72" spans="1:17" ht="10.35" hidden="1" customHeight="1" x14ac:dyDescent="0.35">
      <c r="A72" s="175" t="s">
        <v>1177</v>
      </c>
      <c r="B72" s="175" t="s">
        <v>1178</v>
      </c>
      <c r="C72" s="183" t="s">
        <v>1179</v>
      </c>
      <c r="D72" s="195" t="s">
        <v>345</v>
      </c>
      <c r="E72" s="158" t="s">
        <v>888</v>
      </c>
      <c r="F72" s="158" t="s">
        <v>888</v>
      </c>
      <c r="G72" s="158" t="s">
        <v>888</v>
      </c>
      <c r="H72" s="158" t="s">
        <v>888</v>
      </c>
      <c r="I72" s="158" t="s">
        <v>888</v>
      </c>
      <c r="J72" s="158" t="s">
        <v>888</v>
      </c>
      <c r="K72" s="158" t="s">
        <v>888</v>
      </c>
      <c r="L72" s="158" t="s">
        <v>888</v>
      </c>
      <c r="M72" s="158" t="s">
        <v>888</v>
      </c>
      <c r="N72" s="158" t="s">
        <v>888</v>
      </c>
      <c r="O72" s="465"/>
      <c r="P72" s="82" t="str">
        <f t="shared" si="7"/>
        <v>NA</v>
      </c>
      <c r="Q72" s="83" t="str">
        <f t="shared" si="8"/>
        <v>NA</v>
      </c>
    </row>
    <row r="73" spans="1:17" ht="10.35" hidden="1" customHeight="1" x14ac:dyDescent="0.35">
      <c r="A73" s="175" t="s">
        <v>1180</v>
      </c>
      <c r="B73" s="175" t="s">
        <v>1181</v>
      </c>
      <c r="C73" s="183" t="s">
        <v>1182</v>
      </c>
      <c r="D73" s="195" t="s">
        <v>345</v>
      </c>
      <c r="E73" s="158" t="s">
        <v>888</v>
      </c>
      <c r="F73" s="158" t="s">
        <v>888</v>
      </c>
      <c r="G73" s="158" t="s">
        <v>888</v>
      </c>
      <c r="H73" s="158" t="s">
        <v>888</v>
      </c>
      <c r="I73" s="158" t="s">
        <v>888</v>
      </c>
      <c r="J73" s="158" t="s">
        <v>888</v>
      </c>
      <c r="K73" s="158" t="s">
        <v>888</v>
      </c>
      <c r="L73" s="158" t="s">
        <v>888</v>
      </c>
      <c r="M73" s="158" t="s">
        <v>888</v>
      </c>
      <c r="N73" s="158" t="s">
        <v>888</v>
      </c>
      <c r="O73" s="465"/>
      <c r="P73" s="82" t="str">
        <f t="shared" si="7"/>
        <v>NA</v>
      </c>
      <c r="Q73" s="83" t="str">
        <f t="shared" si="8"/>
        <v>NA</v>
      </c>
    </row>
    <row r="74" spans="1:17" ht="15" hidden="1" customHeight="1" x14ac:dyDescent="0.35">
      <c r="A74" s="175"/>
      <c r="B74" s="181" t="s">
        <v>343</v>
      </c>
      <c r="C74" s="182" t="s">
        <v>958</v>
      </c>
      <c r="D74" s="155"/>
      <c r="E74" s="161"/>
      <c r="F74" s="161"/>
      <c r="G74" s="161"/>
      <c r="H74" s="162"/>
      <c r="I74" s="161"/>
      <c r="J74" s="161"/>
      <c r="K74" s="162"/>
      <c r="L74" s="161"/>
      <c r="M74" s="163"/>
      <c r="N74" s="161"/>
      <c r="O74" s="465"/>
      <c r="P74" s="82"/>
      <c r="Q74" s="83"/>
    </row>
    <row r="75" spans="1:17" ht="10.35" hidden="1" customHeight="1" x14ac:dyDescent="0.35">
      <c r="A75" s="175" t="s">
        <v>1183</v>
      </c>
      <c r="B75" s="175" t="s">
        <v>1184</v>
      </c>
      <c r="C75" s="183" t="s">
        <v>1167</v>
      </c>
      <c r="D75" s="195" t="s">
        <v>345</v>
      </c>
      <c r="E75" s="158" t="s">
        <v>888</v>
      </c>
      <c r="F75" s="158" t="s">
        <v>888</v>
      </c>
      <c r="G75" s="158" t="s">
        <v>888</v>
      </c>
      <c r="H75" s="158" t="s">
        <v>888</v>
      </c>
      <c r="I75" s="158" t="s">
        <v>888</v>
      </c>
      <c r="J75" s="158" t="s">
        <v>888</v>
      </c>
      <c r="K75" s="158" t="s">
        <v>888</v>
      </c>
      <c r="L75" s="158" t="s">
        <v>888</v>
      </c>
      <c r="M75" s="158" t="s">
        <v>888</v>
      </c>
      <c r="N75" s="158" t="s">
        <v>888</v>
      </c>
      <c r="O75" s="465"/>
      <c r="P75" s="82" t="str">
        <f t="shared" ref="P75:P80" si="9">IF(OR(H75="NA",E75="NA",F75="NA",G75="NA"),"NA",SUM(H75)-SUM(E75:G75))</f>
        <v>NA</v>
      </c>
      <c r="Q75" s="83" t="str">
        <f t="shared" ref="Q75:Q80" si="10">IF(OR(M75="NA",H75="NA",I75="NA",J75="NA",K75="NA",L75="NA"),"NA",SUM(M75)-SUM(H75:L75))</f>
        <v>NA</v>
      </c>
    </row>
    <row r="76" spans="1:17" ht="10.35" hidden="1" customHeight="1" x14ac:dyDescent="0.35">
      <c r="A76" s="175" t="s">
        <v>1185</v>
      </c>
      <c r="B76" s="175" t="s">
        <v>1186</v>
      </c>
      <c r="C76" s="183" t="s">
        <v>1170</v>
      </c>
      <c r="D76" s="195" t="s">
        <v>345</v>
      </c>
      <c r="E76" s="158" t="s">
        <v>888</v>
      </c>
      <c r="F76" s="158" t="s">
        <v>888</v>
      </c>
      <c r="G76" s="158" t="s">
        <v>888</v>
      </c>
      <c r="H76" s="158" t="s">
        <v>888</v>
      </c>
      <c r="I76" s="158" t="s">
        <v>888</v>
      </c>
      <c r="J76" s="158" t="s">
        <v>888</v>
      </c>
      <c r="K76" s="158" t="s">
        <v>888</v>
      </c>
      <c r="L76" s="158" t="s">
        <v>888</v>
      </c>
      <c r="M76" s="158" t="s">
        <v>888</v>
      </c>
      <c r="N76" s="158" t="s">
        <v>888</v>
      </c>
      <c r="O76" s="465"/>
      <c r="P76" s="82" t="str">
        <f t="shared" si="9"/>
        <v>NA</v>
      </c>
      <c r="Q76" s="83" t="str">
        <f t="shared" si="10"/>
        <v>NA</v>
      </c>
    </row>
    <row r="77" spans="1:17" ht="10.35" hidden="1" customHeight="1" x14ac:dyDescent="0.35">
      <c r="A77" s="175" t="s">
        <v>1187</v>
      </c>
      <c r="B77" s="175" t="s">
        <v>1188</v>
      </c>
      <c r="C77" s="183" t="s">
        <v>1173</v>
      </c>
      <c r="D77" s="195" t="s">
        <v>345</v>
      </c>
      <c r="E77" s="158" t="s">
        <v>888</v>
      </c>
      <c r="F77" s="158" t="s">
        <v>888</v>
      </c>
      <c r="G77" s="158" t="s">
        <v>888</v>
      </c>
      <c r="H77" s="158" t="s">
        <v>888</v>
      </c>
      <c r="I77" s="158" t="s">
        <v>888</v>
      </c>
      <c r="J77" s="158" t="s">
        <v>888</v>
      </c>
      <c r="K77" s="158" t="s">
        <v>888</v>
      </c>
      <c r="L77" s="158" t="s">
        <v>888</v>
      </c>
      <c r="M77" s="158" t="s">
        <v>888</v>
      </c>
      <c r="N77" s="158" t="s">
        <v>888</v>
      </c>
      <c r="O77" s="465"/>
      <c r="P77" s="82" t="str">
        <f t="shared" si="9"/>
        <v>NA</v>
      </c>
      <c r="Q77" s="83" t="str">
        <f t="shared" si="10"/>
        <v>NA</v>
      </c>
    </row>
    <row r="78" spans="1:17" ht="10.35" hidden="1" customHeight="1" x14ac:dyDescent="0.35">
      <c r="A78" s="175" t="s">
        <v>1189</v>
      </c>
      <c r="B78" s="175" t="s">
        <v>1190</v>
      </c>
      <c r="C78" s="183" t="s">
        <v>1176</v>
      </c>
      <c r="D78" s="195" t="s">
        <v>345</v>
      </c>
      <c r="E78" s="158" t="s">
        <v>888</v>
      </c>
      <c r="F78" s="158" t="s">
        <v>888</v>
      </c>
      <c r="G78" s="158" t="s">
        <v>888</v>
      </c>
      <c r="H78" s="158" t="s">
        <v>888</v>
      </c>
      <c r="I78" s="158" t="s">
        <v>888</v>
      </c>
      <c r="J78" s="158" t="s">
        <v>888</v>
      </c>
      <c r="K78" s="158" t="s">
        <v>888</v>
      </c>
      <c r="L78" s="158" t="s">
        <v>888</v>
      </c>
      <c r="M78" s="158" t="s">
        <v>888</v>
      </c>
      <c r="N78" s="158" t="s">
        <v>888</v>
      </c>
      <c r="O78" s="465"/>
      <c r="P78" s="82" t="str">
        <f t="shared" si="9"/>
        <v>NA</v>
      </c>
      <c r="Q78" s="83" t="str">
        <f t="shared" si="10"/>
        <v>NA</v>
      </c>
    </row>
    <row r="79" spans="1:17" ht="10.35" hidden="1" customHeight="1" x14ac:dyDescent="0.35">
      <c r="A79" s="175" t="s">
        <v>1191</v>
      </c>
      <c r="B79" s="175" t="s">
        <v>1192</v>
      </c>
      <c r="C79" s="183" t="s">
        <v>1179</v>
      </c>
      <c r="D79" s="195" t="s">
        <v>345</v>
      </c>
      <c r="E79" s="158" t="s">
        <v>888</v>
      </c>
      <c r="F79" s="158" t="s">
        <v>888</v>
      </c>
      <c r="G79" s="158" t="s">
        <v>888</v>
      </c>
      <c r="H79" s="158" t="s">
        <v>888</v>
      </c>
      <c r="I79" s="158" t="s">
        <v>888</v>
      </c>
      <c r="J79" s="158" t="s">
        <v>888</v>
      </c>
      <c r="K79" s="158" t="s">
        <v>888</v>
      </c>
      <c r="L79" s="158" t="s">
        <v>888</v>
      </c>
      <c r="M79" s="158" t="s">
        <v>888</v>
      </c>
      <c r="N79" s="158" t="s">
        <v>888</v>
      </c>
      <c r="O79" s="465"/>
      <c r="P79" s="82" t="str">
        <f t="shared" si="9"/>
        <v>NA</v>
      </c>
      <c r="Q79" s="83" t="str">
        <f t="shared" si="10"/>
        <v>NA</v>
      </c>
    </row>
    <row r="80" spans="1:17" ht="10.35" hidden="1" customHeight="1" x14ac:dyDescent="0.35">
      <c r="A80" s="175" t="s">
        <v>1193</v>
      </c>
      <c r="B80" s="196" t="s">
        <v>1194</v>
      </c>
      <c r="C80" s="197" t="s">
        <v>1182</v>
      </c>
      <c r="D80" s="198" t="s">
        <v>345</v>
      </c>
      <c r="E80" s="158" t="s">
        <v>888</v>
      </c>
      <c r="F80" s="158" t="s">
        <v>888</v>
      </c>
      <c r="G80" s="158" t="s">
        <v>888</v>
      </c>
      <c r="H80" s="158" t="s">
        <v>888</v>
      </c>
      <c r="I80" s="158" t="s">
        <v>888</v>
      </c>
      <c r="J80" s="158" t="s">
        <v>888</v>
      </c>
      <c r="K80" s="158" t="s">
        <v>888</v>
      </c>
      <c r="L80" s="158" t="s">
        <v>888</v>
      </c>
      <c r="M80" s="158" t="s">
        <v>888</v>
      </c>
      <c r="N80" s="158" t="s">
        <v>888</v>
      </c>
      <c r="O80" s="465"/>
      <c r="P80" s="91" t="str">
        <f t="shared" si="9"/>
        <v>NA</v>
      </c>
      <c r="Q80" s="92" t="str">
        <f t="shared" si="10"/>
        <v>NA</v>
      </c>
    </row>
    <row r="81" spans="1:1025" s="605" customFormat="1" ht="10.5" customHeight="1" x14ac:dyDescent="0.35">
      <c r="A81" s="543"/>
      <c r="B81" s="554"/>
      <c r="C81" s="402"/>
      <c r="D81" s="402"/>
      <c r="E81" s="465"/>
      <c r="F81" s="465"/>
      <c r="G81" s="465"/>
      <c r="H81" s="465"/>
      <c r="I81" s="465"/>
      <c r="J81" s="465"/>
      <c r="K81" s="465"/>
      <c r="L81" s="465"/>
      <c r="M81" s="465"/>
      <c r="N81" s="465"/>
      <c r="O81" s="465"/>
      <c r="P81" s="465"/>
      <c r="Q81" s="603"/>
      <c r="R81" s="543"/>
      <c r="S81" s="543"/>
      <c r="T81" s="543"/>
      <c r="U81" s="543"/>
      <c r="V81" s="543"/>
      <c r="W81" s="543"/>
      <c r="X81" s="543"/>
      <c r="Y81" s="543"/>
      <c r="Z81" s="543"/>
      <c r="AA81" s="543"/>
      <c r="AB81" s="543"/>
      <c r="AC81" s="543"/>
      <c r="AD81" s="543"/>
      <c r="AE81" s="543"/>
      <c r="AF81" s="543"/>
      <c r="AG81" s="543"/>
      <c r="AH81" s="543"/>
      <c r="AI81" s="543"/>
      <c r="AJ81" s="543"/>
      <c r="AK81" s="543"/>
      <c r="AL81" s="543"/>
      <c r="AM81" s="543"/>
      <c r="AN81" s="543"/>
      <c r="AO81" s="543"/>
      <c r="AP81" s="543"/>
      <c r="AQ81" s="543"/>
      <c r="AR81" s="543"/>
      <c r="AS81" s="543"/>
      <c r="AT81" s="543"/>
      <c r="AU81" s="543"/>
      <c r="AV81" s="543"/>
      <c r="AW81" s="543"/>
      <c r="AX81" s="543"/>
      <c r="AY81" s="543"/>
      <c r="AZ81" s="543"/>
      <c r="BA81" s="543"/>
      <c r="BB81" s="543"/>
      <c r="BC81" s="543"/>
      <c r="BD81" s="543"/>
      <c r="BE81" s="543"/>
      <c r="BF81" s="543"/>
      <c r="BG81" s="543"/>
      <c r="BH81" s="543"/>
      <c r="BI81" s="543"/>
      <c r="BJ81" s="543"/>
      <c r="BK81" s="543"/>
      <c r="BL81" s="543"/>
      <c r="BM81" s="543"/>
      <c r="BN81" s="543"/>
      <c r="BO81" s="543"/>
      <c r="BP81" s="543"/>
      <c r="BQ81" s="543"/>
      <c r="BR81" s="543"/>
      <c r="BS81" s="543"/>
      <c r="BT81" s="543"/>
      <c r="BU81" s="543"/>
      <c r="BV81" s="543"/>
      <c r="BW81" s="543"/>
      <c r="BX81" s="543"/>
      <c r="BY81" s="543"/>
      <c r="BZ81" s="543"/>
      <c r="CA81" s="543"/>
      <c r="CB81" s="543"/>
      <c r="CC81" s="543"/>
      <c r="CD81" s="543"/>
      <c r="CE81" s="543"/>
      <c r="CF81" s="543"/>
      <c r="CG81" s="543"/>
      <c r="CH81" s="543"/>
      <c r="CI81" s="543"/>
      <c r="CJ81" s="543"/>
      <c r="CK81" s="543"/>
      <c r="CL81" s="543"/>
      <c r="CM81" s="543"/>
      <c r="CN81" s="543"/>
      <c r="CO81" s="543"/>
      <c r="CP81" s="543"/>
      <c r="CQ81" s="543"/>
      <c r="CR81" s="543"/>
      <c r="CS81" s="543"/>
      <c r="CT81" s="543"/>
      <c r="CU81" s="543"/>
      <c r="CV81" s="543"/>
      <c r="CW81" s="543"/>
      <c r="CX81" s="543"/>
      <c r="CY81" s="543"/>
      <c r="CZ81" s="543"/>
      <c r="DA81" s="543"/>
      <c r="DB81" s="543"/>
      <c r="DC81" s="543"/>
      <c r="DD81" s="543"/>
      <c r="DE81" s="543"/>
      <c r="DF81" s="543"/>
      <c r="DG81" s="543"/>
      <c r="DH81" s="543"/>
      <c r="DI81" s="543"/>
      <c r="DJ81" s="543"/>
      <c r="DK81" s="543"/>
      <c r="DL81" s="543"/>
      <c r="DM81" s="543"/>
      <c r="DN81" s="543"/>
      <c r="DO81" s="543"/>
      <c r="DP81" s="543"/>
      <c r="DQ81" s="543"/>
      <c r="DR81" s="543"/>
      <c r="DS81" s="543"/>
      <c r="DT81" s="543"/>
      <c r="DU81" s="543"/>
      <c r="DV81" s="543"/>
      <c r="DW81" s="543"/>
      <c r="DX81" s="543"/>
      <c r="DY81" s="543"/>
      <c r="DZ81" s="543"/>
      <c r="EA81" s="543"/>
      <c r="EB81" s="543"/>
      <c r="EC81" s="543"/>
      <c r="ED81" s="543"/>
      <c r="EE81" s="543"/>
      <c r="EF81" s="543"/>
      <c r="EG81" s="543"/>
      <c r="EH81" s="543"/>
      <c r="EI81" s="543"/>
      <c r="EJ81" s="543"/>
      <c r="EK81" s="543"/>
      <c r="EL81" s="543"/>
      <c r="EM81" s="543"/>
      <c r="EN81" s="543"/>
      <c r="EO81" s="543"/>
      <c r="EP81" s="543"/>
      <c r="EQ81" s="543"/>
      <c r="ER81" s="543"/>
      <c r="ES81" s="543"/>
      <c r="ET81" s="543"/>
      <c r="EU81" s="543"/>
      <c r="EV81" s="543"/>
      <c r="EW81" s="543"/>
      <c r="EX81" s="543"/>
      <c r="EY81" s="543"/>
      <c r="EZ81" s="543"/>
      <c r="FA81" s="543"/>
      <c r="FB81" s="543"/>
      <c r="FC81" s="543"/>
      <c r="FD81" s="543"/>
      <c r="FE81" s="543"/>
      <c r="FF81" s="543"/>
      <c r="FG81" s="543"/>
      <c r="FH81" s="543"/>
      <c r="FI81" s="543"/>
      <c r="FJ81" s="543"/>
      <c r="FK81" s="543"/>
      <c r="FL81" s="543"/>
      <c r="FM81" s="543"/>
      <c r="FN81" s="543"/>
      <c r="FO81" s="543"/>
      <c r="FP81" s="543"/>
      <c r="FQ81" s="543"/>
      <c r="FR81" s="543"/>
      <c r="FS81" s="543"/>
      <c r="FT81" s="543"/>
      <c r="FU81" s="543"/>
      <c r="FV81" s="543"/>
      <c r="FW81" s="543"/>
      <c r="FX81" s="543"/>
      <c r="FY81" s="543"/>
      <c r="FZ81" s="543"/>
      <c r="GA81" s="543"/>
      <c r="GB81" s="543"/>
      <c r="GC81" s="543"/>
      <c r="GD81" s="543"/>
      <c r="GE81" s="543"/>
      <c r="GF81" s="543"/>
      <c r="GG81" s="543"/>
      <c r="GH81" s="543"/>
      <c r="GI81" s="543"/>
      <c r="GJ81" s="543"/>
      <c r="GK81" s="543"/>
      <c r="GL81" s="543"/>
      <c r="GM81" s="543"/>
      <c r="GN81" s="543"/>
      <c r="GO81" s="543"/>
      <c r="GP81" s="543"/>
      <c r="GQ81" s="543"/>
      <c r="GR81" s="543"/>
      <c r="GS81" s="543"/>
      <c r="GT81" s="543"/>
      <c r="GU81" s="543"/>
      <c r="GV81" s="543"/>
      <c r="GW81" s="543"/>
      <c r="GX81" s="543"/>
      <c r="GY81" s="543"/>
      <c r="GZ81" s="543"/>
      <c r="HA81" s="543"/>
      <c r="HB81" s="543"/>
      <c r="HC81" s="543"/>
      <c r="HD81" s="543"/>
      <c r="HE81" s="543"/>
      <c r="HF81" s="543"/>
      <c r="HG81" s="543"/>
      <c r="HH81" s="543"/>
      <c r="HI81" s="543"/>
      <c r="HJ81" s="543"/>
      <c r="HK81" s="543"/>
      <c r="HL81" s="543"/>
      <c r="HM81" s="543"/>
      <c r="HN81" s="543"/>
      <c r="HO81" s="543"/>
      <c r="HP81" s="543"/>
      <c r="HQ81" s="543"/>
      <c r="HR81" s="543"/>
      <c r="HS81" s="543"/>
      <c r="HT81" s="543"/>
      <c r="HU81" s="543"/>
      <c r="HV81" s="543"/>
      <c r="HW81" s="543"/>
      <c r="HX81" s="543"/>
      <c r="HY81" s="543"/>
      <c r="HZ81" s="543"/>
      <c r="IA81" s="543"/>
      <c r="IB81" s="543"/>
      <c r="IC81" s="543"/>
      <c r="ID81" s="543"/>
      <c r="IE81" s="543"/>
      <c r="IF81" s="543"/>
      <c r="IG81" s="543"/>
      <c r="IH81" s="543"/>
      <c r="II81" s="543"/>
      <c r="IJ81" s="543"/>
      <c r="IK81" s="543"/>
      <c r="IL81" s="543"/>
      <c r="IM81" s="543"/>
      <c r="IN81" s="543"/>
      <c r="IO81" s="543"/>
      <c r="IP81" s="543"/>
      <c r="IQ81" s="543"/>
      <c r="IR81" s="543"/>
      <c r="IS81" s="543"/>
      <c r="IT81" s="543"/>
      <c r="IU81" s="543"/>
      <c r="IV81" s="543"/>
      <c r="IW81" s="543"/>
      <c r="IX81" s="543"/>
      <c r="IY81" s="543"/>
      <c r="IZ81" s="543"/>
      <c r="JA81" s="543"/>
      <c r="JB81" s="543"/>
      <c r="JC81" s="543"/>
      <c r="JD81" s="543"/>
      <c r="JE81" s="543"/>
      <c r="JF81" s="543"/>
      <c r="JG81" s="543"/>
      <c r="JH81" s="543"/>
      <c r="JI81" s="543"/>
      <c r="JJ81" s="543"/>
      <c r="JK81" s="543"/>
      <c r="JL81" s="543"/>
      <c r="JM81" s="543"/>
      <c r="JN81" s="543"/>
      <c r="JO81" s="543"/>
      <c r="JP81" s="543"/>
      <c r="JQ81" s="543"/>
      <c r="JR81" s="543"/>
      <c r="JS81" s="543"/>
      <c r="JT81" s="543"/>
      <c r="JU81" s="543"/>
      <c r="JV81" s="543"/>
      <c r="JW81" s="543"/>
      <c r="JX81" s="543"/>
      <c r="JY81" s="543"/>
      <c r="JZ81" s="543"/>
      <c r="KA81" s="543"/>
      <c r="KB81" s="543"/>
      <c r="KC81" s="543"/>
      <c r="KD81" s="543"/>
      <c r="KE81" s="543"/>
      <c r="KF81" s="543"/>
      <c r="KG81" s="543"/>
      <c r="KH81" s="543"/>
      <c r="KI81" s="543"/>
      <c r="KJ81" s="543"/>
      <c r="KK81" s="543"/>
      <c r="KL81" s="543"/>
      <c r="KM81" s="543"/>
      <c r="KN81" s="543"/>
      <c r="KO81" s="543"/>
      <c r="KP81" s="543"/>
      <c r="KQ81" s="543"/>
      <c r="KR81" s="543"/>
      <c r="KS81" s="543"/>
      <c r="KT81" s="543"/>
      <c r="KU81" s="543"/>
      <c r="KV81" s="543"/>
      <c r="KW81" s="543"/>
      <c r="KX81" s="543"/>
      <c r="KY81" s="543"/>
      <c r="KZ81" s="543"/>
      <c r="LA81" s="543"/>
      <c r="LB81" s="543"/>
      <c r="LC81" s="543"/>
      <c r="LD81" s="543"/>
      <c r="LE81" s="543"/>
      <c r="LF81" s="543"/>
      <c r="LG81" s="543"/>
      <c r="LH81" s="543"/>
      <c r="LI81" s="543"/>
      <c r="LJ81" s="543"/>
      <c r="LK81" s="543"/>
      <c r="LL81" s="543"/>
      <c r="LM81" s="543"/>
      <c r="LN81" s="543"/>
      <c r="LO81" s="543"/>
      <c r="LP81" s="543"/>
      <c r="LQ81" s="543"/>
      <c r="LR81" s="543"/>
      <c r="LS81" s="543"/>
      <c r="LT81" s="543"/>
      <c r="LU81" s="543"/>
      <c r="LV81" s="543"/>
      <c r="LW81" s="543"/>
      <c r="LX81" s="543"/>
      <c r="LY81" s="543"/>
      <c r="LZ81" s="543"/>
      <c r="MA81" s="543"/>
      <c r="MB81" s="543"/>
      <c r="MC81" s="543"/>
      <c r="MD81" s="543"/>
      <c r="ME81" s="543"/>
      <c r="MF81" s="543"/>
      <c r="MG81" s="543"/>
      <c r="MH81" s="543"/>
      <c r="MI81" s="543"/>
      <c r="MJ81" s="543"/>
      <c r="MK81" s="543"/>
      <c r="ML81" s="543"/>
      <c r="MM81" s="543"/>
      <c r="MN81" s="543"/>
      <c r="MO81" s="543"/>
      <c r="MP81" s="543"/>
      <c r="MQ81" s="543"/>
      <c r="MR81" s="543"/>
      <c r="MS81" s="543"/>
      <c r="MT81" s="543"/>
      <c r="MU81" s="543"/>
      <c r="MV81" s="543"/>
      <c r="MW81" s="543"/>
      <c r="MX81" s="543"/>
      <c r="MY81" s="543"/>
      <c r="MZ81" s="543"/>
      <c r="NA81" s="543"/>
      <c r="NB81" s="543"/>
      <c r="NC81" s="543"/>
      <c r="ND81" s="543"/>
      <c r="NE81" s="543"/>
      <c r="NF81" s="543"/>
      <c r="NG81" s="543"/>
      <c r="NH81" s="543"/>
      <c r="NI81" s="543"/>
      <c r="NJ81" s="543"/>
      <c r="NK81" s="543"/>
      <c r="NL81" s="543"/>
      <c r="NM81" s="543"/>
      <c r="NN81" s="543"/>
      <c r="NO81" s="543"/>
      <c r="NP81" s="543"/>
      <c r="NQ81" s="543"/>
      <c r="NR81" s="543"/>
      <c r="NS81" s="543"/>
      <c r="NT81" s="543"/>
      <c r="NU81" s="543"/>
      <c r="NV81" s="543"/>
      <c r="NW81" s="543"/>
      <c r="NX81" s="543"/>
      <c r="NY81" s="543"/>
      <c r="NZ81" s="543"/>
      <c r="OA81" s="543"/>
      <c r="OB81" s="543"/>
      <c r="OC81" s="543"/>
      <c r="OD81" s="543"/>
      <c r="OE81" s="543"/>
      <c r="OF81" s="543"/>
      <c r="OG81" s="543"/>
      <c r="OH81" s="543"/>
      <c r="OI81" s="543"/>
      <c r="OJ81" s="543"/>
      <c r="OK81" s="543"/>
      <c r="OL81" s="543"/>
      <c r="OM81" s="543"/>
      <c r="ON81" s="543"/>
      <c r="OO81" s="543"/>
      <c r="OP81" s="543"/>
      <c r="OQ81" s="543"/>
      <c r="OR81" s="543"/>
      <c r="OS81" s="543"/>
      <c r="OT81" s="543"/>
      <c r="OU81" s="543"/>
      <c r="OV81" s="543"/>
      <c r="OW81" s="543"/>
      <c r="OX81" s="543"/>
      <c r="OY81" s="543"/>
      <c r="OZ81" s="543"/>
      <c r="PA81" s="543"/>
      <c r="PB81" s="543"/>
      <c r="PC81" s="543"/>
      <c r="PD81" s="543"/>
      <c r="PE81" s="543"/>
      <c r="PF81" s="543"/>
      <c r="PG81" s="543"/>
      <c r="PH81" s="543"/>
      <c r="PI81" s="543"/>
      <c r="PJ81" s="543"/>
      <c r="PK81" s="543"/>
      <c r="PL81" s="543"/>
      <c r="PM81" s="543"/>
      <c r="PN81" s="543"/>
      <c r="PO81" s="543"/>
      <c r="PP81" s="543"/>
      <c r="PQ81" s="543"/>
      <c r="PR81" s="543"/>
      <c r="PS81" s="543"/>
      <c r="PT81" s="543"/>
      <c r="PU81" s="543"/>
      <c r="PV81" s="543"/>
      <c r="PW81" s="543"/>
      <c r="PX81" s="543"/>
      <c r="PY81" s="543"/>
      <c r="PZ81" s="543"/>
      <c r="QA81" s="543"/>
      <c r="QB81" s="543"/>
      <c r="QC81" s="543"/>
      <c r="QD81" s="543"/>
      <c r="QE81" s="543"/>
      <c r="QF81" s="543"/>
      <c r="QG81" s="543"/>
      <c r="QH81" s="543"/>
      <c r="QI81" s="543"/>
      <c r="QJ81" s="543"/>
      <c r="QK81" s="543"/>
      <c r="QL81" s="543"/>
      <c r="QM81" s="543"/>
      <c r="QN81" s="543"/>
      <c r="QO81" s="543"/>
      <c r="QP81" s="543"/>
      <c r="QQ81" s="543"/>
      <c r="QR81" s="543"/>
      <c r="QS81" s="543"/>
      <c r="QT81" s="543"/>
      <c r="QU81" s="543"/>
      <c r="QV81" s="543"/>
      <c r="QW81" s="543"/>
      <c r="QX81" s="543"/>
      <c r="QY81" s="543"/>
      <c r="QZ81" s="543"/>
      <c r="RA81" s="543"/>
      <c r="RB81" s="543"/>
      <c r="RC81" s="543"/>
      <c r="RD81" s="543"/>
      <c r="RE81" s="543"/>
      <c r="RF81" s="543"/>
      <c r="RG81" s="543"/>
      <c r="RH81" s="543"/>
      <c r="RI81" s="543"/>
      <c r="RJ81" s="543"/>
      <c r="RK81" s="543"/>
      <c r="RL81" s="543"/>
      <c r="RM81" s="543"/>
      <c r="RN81" s="543"/>
      <c r="RO81" s="543"/>
      <c r="RP81" s="543"/>
      <c r="RQ81" s="543"/>
      <c r="RR81" s="543"/>
      <c r="RS81" s="543"/>
      <c r="RT81" s="543"/>
      <c r="RU81" s="543"/>
      <c r="RV81" s="543"/>
      <c r="RW81" s="543"/>
      <c r="RX81" s="543"/>
      <c r="RY81" s="543"/>
      <c r="RZ81" s="543"/>
      <c r="SA81" s="543"/>
      <c r="SB81" s="543"/>
      <c r="SC81" s="543"/>
      <c r="SD81" s="543"/>
      <c r="SE81" s="543"/>
      <c r="SF81" s="543"/>
      <c r="SG81" s="543"/>
      <c r="SH81" s="543"/>
      <c r="SI81" s="543"/>
      <c r="SJ81" s="543"/>
      <c r="SK81" s="543"/>
      <c r="SL81" s="543"/>
      <c r="SM81" s="543"/>
      <c r="SN81" s="543"/>
      <c r="SO81" s="543"/>
      <c r="SP81" s="543"/>
      <c r="SQ81" s="543"/>
      <c r="SR81" s="543"/>
      <c r="SS81" s="543"/>
      <c r="ST81" s="543"/>
      <c r="SU81" s="543"/>
      <c r="SV81" s="543"/>
      <c r="SW81" s="543"/>
      <c r="SX81" s="543"/>
      <c r="SY81" s="543"/>
      <c r="SZ81" s="543"/>
      <c r="TA81" s="543"/>
      <c r="TB81" s="543"/>
      <c r="TC81" s="543"/>
      <c r="TD81" s="543"/>
      <c r="TE81" s="543"/>
      <c r="TF81" s="543"/>
      <c r="TG81" s="543"/>
      <c r="TH81" s="543"/>
      <c r="TI81" s="543"/>
      <c r="TJ81" s="543"/>
      <c r="TK81" s="543"/>
      <c r="TL81" s="543"/>
      <c r="TM81" s="543"/>
      <c r="TN81" s="543"/>
      <c r="TO81" s="543"/>
      <c r="TP81" s="543"/>
      <c r="TQ81" s="543"/>
      <c r="TR81" s="543"/>
      <c r="TS81" s="543"/>
      <c r="TT81" s="543"/>
      <c r="TU81" s="543"/>
      <c r="TV81" s="543"/>
      <c r="TW81" s="543"/>
      <c r="TX81" s="543"/>
      <c r="TY81" s="543"/>
      <c r="TZ81" s="543"/>
      <c r="UA81" s="543"/>
      <c r="UB81" s="543"/>
      <c r="UC81" s="543"/>
      <c r="UD81" s="543"/>
      <c r="UE81" s="543"/>
      <c r="UF81" s="543"/>
      <c r="UG81" s="543"/>
      <c r="UH81" s="543"/>
      <c r="UI81" s="543"/>
      <c r="UJ81" s="543"/>
      <c r="UK81" s="543"/>
      <c r="UL81" s="543"/>
      <c r="UM81" s="543"/>
      <c r="UN81" s="543"/>
      <c r="UO81" s="543"/>
      <c r="UP81" s="543"/>
      <c r="UQ81" s="543"/>
      <c r="UR81" s="543"/>
      <c r="US81" s="543"/>
      <c r="UT81" s="543"/>
      <c r="UU81" s="543"/>
      <c r="UV81" s="543"/>
      <c r="UW81" s="543"/>
      <c r="UX81" s="543"/>
      <c r="UY81" s="543"/>
      <c r="UZ81" s="543"/>
      <c r="VA81" s="543"/>
      <c r="VB81" s="543"/>
      <c r="VC81" s="543"/>
      <c r="VD81" s="543"/>
      <c r="VE81" s="543"/>
      <c r="VF81" s="543"/>
      <c r="VG81" s="543"/>
      <c r="VH81" s="543"/>
      <c r="VI81" s="543"/>
      <c r="VJ81" s="543"/>
      <c r="VK81" s="543"/>
      <c r="VL81" s="543"/>
      <c r="VM81" s="543"/>
      <c r="VN81" s="543"/>
      <c r="VO81" s="543"/>
      <c r="VP81" s="543"/>
      <c r="VQ81" s="543"/>
      <c r="VR81" s="543"/>
      <c r="VS81" s="543"/>
      <c r="VT81" s="543"/>
      <c r="VU81" s="543"/>
      <c r="VV81" s="543"/>
      <c r="VW81" s="543"/>
      <c r="VX81" s="543"/>
      <c r="VY81" s="543"/>
      <c r="VZ81" s="543"/>
      <c r="WA81" s="543"/>
      <c r="WB81" s="543"/>
      <c r="WC81" s="543"/>
      <c r="WD81" s="543"/>
      <c r="WE81" s="543"/>
      <c r="WF81" s="543"/>
      <c r="WG81" s="543"/>
      <c r="WH81" s="543"/>
      <c r="WI81" s="543"/>
      <c r="WJ81" s="543"/>
      <c r="WK81" s="543"/>
      <c r="WL81" s="543"/>
      <c r="WM81" s="543"/>
      <c r="WN81" s="543"/>
      <c r="WO81" s="543"/>
      <c r="WP81" s="543"/>
      <c r="WQ81" s="543"/>
      <c r="WR81" s="543"/>
      <c r="WS81" s="543"/>
      <c r="WT81" s="543"/>
      <c r="WU81" s="543"/>
      <c r="WV81" s="543"/>
      <c r="WW81" s="543"/>
      <c r="WX81" s="543"/>
      <c r="WY81" s="543"/>
      <c r="WZ81" s="543"/>
      <c r="XA81" s="543"/>
      <c r="XB81" s="543"/>
      <c r="XC81" s="543"/>
      <c r="XD81" s="543"/>
      <c r="XE81" s="543"/>
      <c r="XF81" s="543"/>
      <c r="XG81" s="543"/>
      <c r="XH81" s="543"/>
      <c r="XI81" s="543"/>
      <c r="XJ81" s="543"/>
      <c r="XK81" s="543"/>
      <c r="XL81" s="543"/>
      <c r="XM81" s="543"/>
      <c r="XN81" s="543"/>
      <c r="XO81" s="543"/>
      <c r="XP81" s="543"/>
      <c r="XQ81" s="543"/>
      <c r="XR81" s="543"/>
      <c r="XS81" s="543"/>
      <c r="XT81" s="543"/>
      <c r="XU81" s="543"/>
      <c r="XV81" s="543"/>
      <c r="XW81" s="543"/>
      <c r="XX81" s="543"/>
      <c r="XY81" s="543"/>
      <c r="XZ81" s="543"/>
      <c r="YA81" s="543"/>
      <c r="YB81" s="543"/>
      <c r="YC81" s="543"/>
      <c r="YD81" s="543"/>
      <c r="YE81" s="543"/>
      <c r="YF81" s="543"/>
      <c r="YG81" s="543"/>
      <c r="YH81" s="543"/>
      <c r="YI81" s="543"/>
      <c r="YJ81" s="543"/>
      <c r="YK81" s="543"/>
      <c r="YL81" s="543"/>
      <c r="YM81" s="543"/>
      <c r="YN81" s="543"/>
      <c r="YO81" s="543"/>
      <c r="YP81" s="543"/>
      <c r="YQ81" s="543"/>
      <c r="YR81" s="543"/>
      <c r="YS81" s="543"/>
      <c r="YT81" s="543"/>
      <c r="YU81" s="543"/>
      <c r="YV81" s="543"/>
      <c r="YW81" s="543"/>
      <c r="YX81" s="543"/>
      <c r="YY81" s="543"/>
      <c r="YZ81" s="543"/>
      <c r="ZA81" s="543"/>
      <c r="ZB81" s="543"/>
      <c r="ZC81" s="543"/>
      <c r="ZD81" s="543"/>
      <c r="ZE81" s="543"/>
      <c r="ZF81" s="543"/>
      <c r="ZG81" s="543"/>
      <c r="ZH81" s="543"/>
      <c r="ZI81" s="543"/>
      <c r="ZJ81" s="543"/>
      <c r="ZK81" s="543"/>
      <c r="ZL81" s="543"/>
      <c r="ZM81" s="543"/>
      <c r="ZN81" s="543"/>
      <c r="ZO81" s="543"/>
      <c r="ZP81" s="543"/>
      <c r="ZQ81" s="543"/>
      <c r="ZR81" s="543"/>
      <c r="ZS81" s="543"/>
      <c r="ZT81" s="543"/>
      <c r="ZU81" s="543"/>
      <c r="ZV81" s="543"/>
      <c r="ZW81" s="543"/>
      <c r="ZX81" s="543"/>
      <c r="ZY81" s="543"/>
      <c r="ZZ81" s="543"/>
      <c r="AAA81" s="543"/>
      <c r="AAB81" s="543"/>
      <c r="AAC81" s="543"/>
      <c r="AAD81" s="543"/>
      <c r="AAE81" s="543"/>
      <c r="AAF81" s="543"/>
      <c r="AAG81" s="543"/>
      <c r="AAH81" s="543"/>
      <c r="AAI81" s="543"/>
      <c r="AAJ81" s="543"/>
      <c r="AAK81" s="543"/>
      <c r="AAL81" s="543"/>
      <c r="AAM81" s="543"/>
      <c r="AAN81" s="543"/>
      <c r="AAO81" s="543"/>
      <c r="AAP81" s="543"/>
      <c r="AAQ81" s="543"/>
      <c r="AAR81" s="543"/>
      <c r="AAS81" s="543"/>
      <c r="AAT81" s="543"/>
      <c r="AAU81" s="543"/>
      <c r="AAV81" s="543"/>
      <c r="AAW81" s="543"/>
      <c r="AAX81" s="543"/>
      <c r="AAY81" s="543"/>
      <c r="AAZ81" s="543"/>
      <c r="ABA81" s="543"/>
      <c r="ABB81" s="543"/>
      <c r="ABC81" s="543"/>
      <c r="ABD81" s="543"/>
      <c r="ABE81" s="543"/>
      <c r="ABF81" s="543"/>
      <c r="ABG81" s="543"/>
      <c r="ABH81" s="543"/>
      <c r="ABI81" s="543"/>
      <c r="ABJ81" s="543"/>
      <c r="ABK81" s="543"/>
      <c r="ABL81" s="543"/>
      <c r="ABM81" s="543"/>
      <c r="ABN81" s="543"/>
      <c r="ABO81" s="543"/>
      <c r="ABP81" s="543"/>
      <c r="ABQ81" s="543"/>
      <c r="ABR81" s="543"/>
      <c r="ABS81" s="543"/>
      <c r="ABT81" s="543"/>
      <c r="ABU81" s="543"/>
      <c r="ABV81" s="543"/>
      <c r="ABW81" s="543"/>
      <c r="ABX81" s="543"/>
      <c r="ABY81" s="543"/>
      <c r="ABZ81" s="543"/>
      <c r="ACA81" s="543"/>
      <c r="ACB81" s="543"/>
      <c r="ACC81" s="543"/>
      <c r="ACD81" s="543"/>
      <c r="ACE81" s="543"/>
      <c r="ACF81" s="543"/>
      <c r="ACG81" s="543"/>
      <c r="ACH81" s="543"/>
      <c r="ACI81" s="543"/>
      <c r="ACJ81" s="543"/>
      <c r="ACK81" s="543"/>
      <c r="ACL81" s="543"/>
      <c r="ACM81" s="543"/>
      <c r="ACN81" s="543"/>
      <c r="ACO81" s="543"/>
      <c r="ACP81" s="543"/>
      <c r="ACQ81" s="543"/>
      <c r="ACR81" s="543"/>
      <c r="ACS81" s="543"/>
      <c r="ACT81" s="543"/>
      <c r="ACU81" s="543"/>
      <c r="ACV81" s="543"/>
      <c r="ACW81" s="543"/>
      <c r="ACX81" s="543"/>
      <c r="ACY81" s="543"/>
      <c r="ACZ81" s="543"/>
      <c r="ADA81" s="543"/>
      <c r="ADB81" s="543"/>
      <c r="ADC81" s="543"/>
      <c r="ADD81" s="543"/>
      <c r="ADE81" s="543"/>
      <c r="ADF81" s="543"/>
      <c r="ADG81" s="543"/>
      <c r="ADH81" s="543"/>
      <c r="ADI81" s="543"/>
      <c r="ADJ81" s="543"/>
      <c r="ADK81" s="543"/>
      <c r="ADL81" s="543"/>
      <c r="ADM81" s="543"/>
      <c r="ADN81" s="543"/>
      <c r="ADO81" s="543"/>
      <c r="ADP81" s="543"/>
      <c r="ADQ81" s="543"/>
      <c r="ADR81" s="543"/>
      <c r="ADS81" s="543"/>
      <c r="ADT81" s="543"/>
      <c r="ADU81" s="543"/>
      <c r="ADV81" s="543"/>
      <c r="ADW81" s="543"/>
      <c r="ADX81" s="543"/>
      <c r="ADY81" s="543"/>
      <c r="ADZ81" s="543"/>
      <c r="AEA81" s="543"/>
      <c r="AEB81" s="543"/>
      <c r="AEC81" s="543"/>
      <c r="AED81" s="543"/>
      <c r="AEE81" s="543"/>
      <c r="AEF81" s="543"/>
      <c r="AEG81" s="543"/>
      <c r="AEH81" s="543"/>
      <c r="AEI81" s="543"/>
      <c r="AEJ81" s="543"/>
      <c r="AEK81" s="543"/>
      <c r="AEL81" s="543"/>
      <c r="AEM81" s="543"/>
      <c r="AEN81" s="543"/>
      <c r="AEO81" s="543"/>
      <c r="AEP81" s="543"/>
      <c r="AEQ81" s="543"/>
      <c r="AER81" s="543"/>
      <c r="AES81" s="543"/>
      <c r="AET81" s="543"/>
      <c r="AEU81" s="543"/>
      <c r="AEV81" s="543"/>
      <c r="AEW81" s="543"/>
      <c r="AEX81" s="543"/>
      <c r="AEY81" s="543"/>
      <c r="AEZ81" s="543"/>
      <c r="AFA81" s="543"/>
      <c r="AFB81" s="543"/>
      <c r="AFC81" s="543"/>
      <c r="AFD81" s="543"/>
      <c r="AFE81" s="543"/>
      <c r="AFF81" s="543"/>
      <c r="AFG81" s="543"/>
      <c r="AFH81" s="543"/>
      <c r="AFI81" s="543"/>
      <c r="AFJ81" s="543"/>
      <c r="AFK81" s="543"/>
      <c r="AFL81" s="543"/>
      <c r="AFM81" s="543"/>
      <c r="AFN81" s="543"/>
      <c r="AFO81" s="543"/>
      <c r="AFP81" s="543"/>
      <c r="AFQ81" s="543"/>
      <c r="AFR81" s="543"/>
      <c r="AFS81" s="543"/>
      <c r="AFT81" s="543"/>
      <c r="AFU81" s="543"/>
      <c r="AFV81" s="543"/>
      <c r="AFW81" s="543"/>
      <c r="AFX81" s="543"/>
      <c r="AFY81" s="543"/>
      <c r="AFZ81" s="543"/>
      <c r="AGA81" s="543"/>
      <c r="AGB81" s="543"/>
      <c r="AGC81" s="543"/>
      <c r="AGD81" s="543"/>
      <c r="AGE81" s="543"/>
      <c r="AGF81" s="543"/>
      <c r="AGG81" s="543"/>
      <c r="AGH81" s="543"/>
      <c r="AGI81" s="543"/>
      <c r="AGJ81" s="543"/>
      <c r="AGK81" s="543"/>
      <c r="AGL81" s="543"/>
      <c r="AGM81" s="543"/>
      <c r="AGN81" s="543"/>
      <c r="AGO81" s="543"/>
      <c r="AGP81" s="543"/>
      <c r="AGQ81" s="543"/>
      <c r="AGR81" s="543"/>
      <c r="AGS81" s="543"/>
      <c r="AGT81" s="543"/>
      <c r="AGU81" s="543"/>
      <c r="AGV81" s="543"/>
      <c r="AGW81" s="543"/>
      <c r="AGX81" s="543"/>
      <c r="AGY81" s="543"/>
      <c r="AGZ81" s="543"/>
      <c r="AHA81" s="543"/>
      <c r="AHB81" s="543"/>
      <c r="AHC81" s="543"/>
      <c r="AHD81" s="543"/>
      <c r="AHE81" s="543"/>
      <c r="AHF81" s="543"/>
      <c r="AHG81" s="543"/>
      <c r="AHH81" s="543"/>
      <c r="AHI81" s="543"/>
      <c r="AHJ81" s="543"/>
      <c r="AHK81" s="543"/>
      <c r="AHL81" s="543"/>
      <c r="AHM81" s="543"/>
      <c r="AHN81" s="543"/>
      <c r="AHO81" s="543"/>
      <c r="AHP81" s="543"/>
      <c r="AHQ81" s="543"/>
      <c r="AHR81" s="543"/>
      <c r="AHS81" s="543"/>
      <c r="AHT81" s="543"/>
      <c r="AHU81" s="543"/>
      <c r="AHV81" s="543"/>
      <c r="AHW81" s="543"/>
      <c r="AHX81" s="543"/>
      <c r="AHY81" s="543"/>
      <c r="AHZ81" s="543"/>
      <c r="AIA81" s="543"/>
      <c r="AIB81" s="543"/>
      <c r="AIC81" s="543"/>
      <c r="AID81" s="543"/>
      <c r="AIE81" s="543"/>
      <c r="AIF81" s="543"/>
      <c r="AIG81" s="543"/>
      <c r="AIH81" s="543"/>
      <c r="AII81" s="543"/>
      <c r="AIJ81" s="543"/>
      <c r="AIK81" s="543"/>
      <c r="AIL81" s="543"/>
      <c r="AIM81" s="543"/>
      <c r="AIN81" s="543"/>
      <c r="AIO81" s="543"/>
      <c r="AIP81" s="543"/>
      <c r="AIQ81" s="543"/>
      <c r="AIR81" s="543"/>
      <c r="AIS81" s="543"/>
      <c r="AIT81" s="543"/>
      <c r="AIU81" s="543"/>
      <c r="AIV81" s="543"/>
      <c r="AIW81" s="543"/>
      <c r="AIX81" s="543"/>
      <c r="AIY81" s="543"/>
      <c r="AIZ81" s="543"/>
      <c r="AJA81" s="543"/>
      <c r="AJB81" s="543"/>
      <c r="AJC81" s="543"/>
      <c r="AJD81" s="543"/>
      <c r="AJE81" s="543"/>
      <c r="AJF81" s="543"/>
      <c r="AJG81" s="543"/>
      <c r="AJH81" s="543"/>
      <c r="AJI81" s="543"/>
      <c r="AJJ81" s="543"/>
      <c r="AJK81" s="543"/>
      <c r="AJL81" s="543"/>
      <c r="AJM81" s="543"/>
      <c r="AJN81" s="543"/>
      <c r="AJO81" s="543"/>
      <c r="AJP81" s="543"/>
      <c r="AJQ81" s="543"/>
      <c r="AJR81" s="543"/>
      <c r="AJS81" s="543"/>
      <c r="AJT81" s="543"/>
      <c r="AJU81" s="543"/>
      <c r="AJV81" s="543"/>
      <c r="AJW81" s="543"/>
      <c r="AJX81" s="543"/>
      <c r="AJY81" s="543"/>
      <c r="AJZ81" s="543"/>
      <c r="AKA81" s="543"/>
      <c r="AKB81" s="543"/>
      <c r="AKC81" s="543"/>
      <c r="AKD81" s="543"/>
      <c r="AKE81" s="543"/>
      <c r="AKF81" s="543"/>
      <c r="AKG81" s="543"/>
      <c r="AKH81" s="543"/>
      <c r="AKI81" s="543"/>
      <c r="AKJ81" s="543"/>
      <c r="AKK81" s="543"/>
      <c r="AKL81" s="543"/>
      <c r="AKM81" s="543"/>
      <c r="AKN81" s="543"/>
      <c r="AKO81" s="543"/>
      <c r="AKP81" s="543"/>
      <c r="AKQ81" s="543"/>
      <c r="AKR81" s="543"/>
      <c r="AKS81" s="543"/>
      <c r="AKT81" s="543"/>
      <c r="AKU81" s="543"/>
      <c r="AKV81" s="543"/>
      <c r="AKW81" s="543"/>
      <c r="AKX81" s="543"/>
      <c r="AKY81" s="543"/>
      <c r="AKZ81" s="543"/>
      <c r="ALA81" s="543"/>
      <c r="ALB81" s="543"/>
      <c r="ALC81" s="543"/>
      <c r="ALD81" s="543"/>
      <c r="ALE81" s="543"/>
      <c r="ALF81" s="543"/>
      <c r="ALG81" s="543"/>
      <c r="ALH81" s="543"/>
      <c r="ALI81" s="543"/>
      <c r="ALJ81" s="543"/>
      <c r="ALK81" s="543"/>
      <c r="ALL81" s="543"/>
      <c r="ALM81" s="543"/>
      <c r="ALN81" s="543"/>
      <c r="ALO81" s="543"/>
      <c r="ALP81" s="543"/>
      <c r="ALQ81" s="543"/>
      <c r="ALR81" s="543"/>
      <c r="ALS81" s="543"/>
      <c r="ALT81" s="543"/>
      <c r="ALU81" s="543"/>
      <c r="ALV81" s="543"/>
      <c r="ALW81" s="543"/>
      <c r="ALX81" s="543"/>
      <c r="ALY81" s="543"/>
      <c r="ALZ81" s="543"/>
      <c r="AMA81" s="543"/>
      <c r="AMB81" s="543"/>
      <c r="AMC81" s="543"/>
      <c r="AMD81" s="543"/>
      <c r="AME81" s="543"/>
      <c r="AMF81" s="543"/>
      <c r="AMG81" s="543"/>
      <c r="AMH81" s="543"/>
      <c r="AMI81" s="543"/>
      <c r="AMJ81" s="543"/>
      <c r="AMK81" s="543"/>
    </row>
    <row r="82" spans="1:1025" s="200" customFormat="1" ht="15" hidden="1" customHeight="1" x14ac:dyDescent="0.25">
      <c r="B82" s="100" t="s">
        <v>1195</v>
      </c>
      <c r="C82" s="201"/>
      <c r="D82" s="201"/>
      <c r="E82" s="134"/>
      <c r="F82" s="134"/>
      <c r="G82" s="134"/>
      <c r="H82" s="134"/>
      <c r="I82" s="134"/>
      <c r="J82" s="134"/>
      <c r="K82" s="134"/>
      <c r="L82" s="134"/>
      <c r="M82" s="134"/>
      <c r="N82" s="135"/>
      <c r="O82" s="613"/>
      <c r="P82" s="202"/>
      <c r="Q82" s="202"/>
    </row>
    <row r="83" spans="1:1025" s="203" customFormat="1" ht="10.35" hidden="1" customHeight="1" x14ac:dyDescent="0.25">
      <c r="B83" s="168" t="s">
        <v>972</v>
      </c>
      <c r="C83" s="107"/>
      <c r="D83" s="107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555"/>
      <c r="P83" s="109"/>
      <c r="Q83" s="204"/>
    </row>
    <row r="84" spans="1:1025" s="203" customFormat="1" ht="10.35" hidden="1" customHeight="1" x14ac:dyDescent="0.25">
      <c r="B84" s="110"/>
      <c r="C84" s="107" t="s">
        <v>429</v>
      </c>
      <c r="D84" s="107"/>
      <c r="E84" s="598">
        <f t="shared" ref="E84:N84" si="11">IF(OR(E8="NA",E9="NA",E14="NA",E15="NA",E16="NA",E20="NA",E24="NA",E34="NA",E38="NA"),"NA",-SUM(E8)+SUM(E9)+SUM(E14)+SUM(E15)+SUM(E16)+SUM(E20)+SUM(E24)+SUM(E34)+SUM(E38))</f>
        <v>1.1368683772161603E-13</v>
      </c>
      <c r="F84" s="598">
        <f t="shared" si="11"/>
        <v>2.2737367544323206E-13</v>
      </c>
      <c r="G84" s="598">
        <f t="shared" si="11"/>
        <v>0</v>
      </c>
      <c r="H84" s="598">
        <f t="shared" si="11"/>
        <v>2.6147972675971687E-12</v>
      </c>
      <c r="I84" s="598">
        <f t="shared" si="11"/>
        <v>1.5347723092418164E-12</v>
      </c>
      <c r="J84" s="598">
        <f t="shared" si="11"/>
        <v>1.9042545318370685E-12</v>
      </c>
      <c r="K84" s="598">
        <f t="shared" si="11"/>
        <v>1.2647660696529783E-12</v>
      </c>
      <c r="L84" s="598">
        <f t="shared" si="11"/>
        <v>0</v>
      </c>
      <c r="M84" s="598">
        <f t="shared" si="11"/>
        <v>1.8189894035458565E-12</v>
      </c>
      <c r="N84" s="598">
        <f t="shared" si="11"/>
        <v>-2.7284841053187847E-12</v>
      </c>
      <c r="O84" s="555"/>
      <c r="P84" s="109"/>
      <c r="Q84" s="204"/>
    </row>
    <row r="85" spans="1:1025" s="203" customFormat="1" ht="10.35" hidden="1" customHeight="1" x14ac:dyDescent="0.25">
      <c r="B85" s="168" t="s">
        <v>973</v>
      </c>
      <c r="C85" s="107"/>
      <c r="D85" s="107"/>
      <c r="E85" s="598"/>
      <c r="F85" s="598"/>
      <c r="G85" s="598"/>
      <c r="H85" s="598"/>
      <c r="I85" s="598"/>
      <c r="J85" s="598"/>
      <c r="K85" s="598"/>
      <c r="L85" s="598"/>
      <c r="M85" s="598"/>
      <c r="N85" s="598"/>
      <c r="O85" s="555"/>
      <c r="P85" s="109"/>
      <c r="Q85" s="204"/>
    </row>
    <row r="86" spans="1:1025" s="203" customFormat="1" ht="10.35" hidden="1" customHeight="1" x14ac:dyDescent="0.25">
      <c r="B86" s="110"/>
      <c r="C86" s="107" t="s">
        <v>1196</v>
      </c>
      <c r="D86" s="107"/>
      <c r="E86" s="598">
        <f t="shared" ref="E86:N86" si="12">IF(OR(E9="NA",E10="NA",E11="NA"),"NA",-SUM(E9)+SUM(E10)+SUM(E11))</f>
        <v>5.6843418860808015E-14</v>
      </c>
      <c r="F86" s="598">
        <f t="shared" si="12"/>
        <v>0</v>
      </c>
      <c r="G86" s="598">
        <f t="shared" si="12"/>
        <v>0</v>
      </c>
      <c r="H86" s="598">
        <f t="shared" si="12"/>
        <v>1.7053025658242404E-13</v>
      </c>
      <c r="I86" s="598">
        <f t="shared" si="12"/>
        <v>-3.5527136788005009E-15</v>
      </c>
      <c r="J86" s="598">
        <f t="shared" si="12"/>
        <v>2.2737367544323206E-13</v>
      </c>
      <c r="K86" s="598">
        <f t="shared" si="12"/>
        <v>-1.1368683772161603E-13</v>
      </c>
      <c r="L86" s="598">
        <f t="shared" si="12"/>
        <v>0</v>
      </c>
      <c r="M86" s="598">
        <f t="shared" si="12"/>
        <v>0</v>
      </c>
      <c r="N86" s="598">
        <f t="shared" si="12"/>
        <v>-1.1368683772161603E-13</v>
      </c>
      <c r="O86" s="555"/>
      <c r="P86" s="109"/>
      <c r="Q86" s="204"/>
    </row>
    <row r="87" spans="1:1025" s="203" customFormat="1" ht="10.35" hidden="1" customHeight="1" x14ac:dyDescent="0.25">
      <c r="B87" s="110"/>
      <c r="C87" s="107" t="s">
        <v>1197</v>
      </c>
      <c r="D87" s="107"/>
      <c r="E87" s="598">
        <f t="shared" ref="E87:N87" si="13">IF(OR(E16="NA",E17="NA",E18="NA",E19="NA"),"NA",-SUM(E16)+SUM(E17)+SUM(E18)+SUM(E19))</f>
        <v>5.6843418860808015E-14</v>
      </c>
      <c r="F87" s="598">
        <f t="shared" si="13"/>
        <v>0</v>
      </c>
      <c r="G87" s="598">
        <f t="shared" si="13"/>
        <v>0</v>
      </c>
      <c r="H87" s="598">
        <f t="shared" si="13"/>
        <v>0</v>
      </c>
      <c r="I87" s="598">
        <f t="shared" si="13"/>
        <v>0</v>
      </c>
      <c r="J87" s="598">
        <f t="shared" si="13"/>
        <v>7.5495165674510645E-15</v>
      </c>
      <c r="K87" s="598">
        <f t="shared" si="13"/>
        <v>-4.4408920985006262E-16</v>
      </c>
      <c r="L87" s="598">
        <f t="shared" si="13"/>
        <v>0</v>
      </c>
      <c r="M87" s="598">
        <f t="shared" si="13"/>
        <v>0</v>
      </c>
      <c r="N87" s="598">
        <f t="shared" si="13"/>
        <v>0</v>
      </c>
      <c r="O87" s="555"/>
      <c r="P87" s="109"/>
      <c r="Q87" s="204"/>
    </row>
    <row r="88" spans="1:1025" s="203" customFormat="1" ht="10.35" hidden="1" customHeight="1" x14ac:dyDescent="0.25">
      <c r="B88" s="110"/>
      <c r="C88" s="107" t="s">
        <v>1198</v>
      </c>
      <c r="D88" s="107"/>
      <c r="E88" s="598">
        <f t="shared" ref="E88:N88" si="14">IF(OR(E20="NA",E21="NA",E22="NA",E23="NA"),"NA",-SUM(E20)+SUM(E21)+SUM(E22)+SUM(E23))</f>
        <v>1.1368683772161603E-13</v>
      </c>
      <c r="F88" s="598">
        <f t="shared" si="14"/>
        <v>-1.7763568394002505E-15</v>
      </c>
      <c r="G88" s="598">
        <f t="shared" si="14"/>
        <v>0</v>
      </c>
      <c r="H88" s="598">
        <f t="shared" si="14"/>
        <v>1.1368683772161603E-13</v>
      </c>
      <c r="I88" s="598">
        <f t="shared" si="14"/>
        <v>0</v>
      </c>
      <c r="J88" s="598">
        <f t="shared" si="14"/>
        <v>1.1368683772161603E-13</v>
      </c>
      <c r="K88" s="598">
        <f t="shared" si="14"/>
        <v>4.2632564145606011E-14</v>
      </c>
      <c r="L88" s="598">
        <f t="shared" si="14"/>
        <v>0</v>
      </c>
      <c r="M88" s="598">
        <f t="shared" si="14"/>
        <v>2.2737367544323206E-13</v>
      </c>
      <c r="N88" s="598">
        <f t="shared" si="14"/>
        <v>1.1368683772161603E-13</v>
      </c>
      <c r="O88" s="555"/>
      <c r="P88" s="109"/>
      <c r="Q88" s="204"/>
    </row>
    <row r="89" spans="1:1025" s="203" customFormat="1" ht="10.35" hidden="1" customHeight="1" x14ac:dyDescent="0.25">
      <c r="B89" s="110"/>
      <c r="C89" s="107" t="s">
        <v>1199</v>
      </c>
      <c r="D89" s="107"/>
      <c r="E89" s="598">
        <f t="shared" ref="E89:N89" si="15">IF(OR(E24="NA",E25="NA",E28="NA",E31="NA"),"NA",-SUM(E24)+SUM(E25)+SUM(E28)+SUM(E31))</f>
        <v>0</v>
      </c>
      <c r="F89" s="598">
        <f t="shared" si="15"/>
        <v>0</v>
      </c>
      <c r="G89" s="598">
        <f t="shared" si="15"/>
        <v>0</v>
      </c>
      <c r="H89" s="598">
        <f t="shared" si="15"/>
        <v>0</v>
      </c>
      <c r="I89" s="598">
        <f t="shared" si="15"/>
        <v>0</v>
      </c>
      <c r="J89" s="598">
        <f t="shared" si="15"/>
        <v>0</v>
      </c>
      <c r="K89" s="598">
        <f t="shared" si="15"/>
        <v>0</v>
      </c>
      <c r="L89" s="598">
        <f t="shared" si="15"/>
        <v>0</v>
      </c>
      <c r="M89" s="598">
        <f t="shared" si="15"/>
        <v>0</v>
      </c>
      <c r="N89" s="598">
        <f t="shared" si="15"/>
        <v>0</v>
      </c>
      <c r="O89" s="555"/>
      <c r="P89" s="109"/>
      <c r="Q89" s="204"/>
    </row>
    <row r="90" spans="1:1025" s="203" customFormat="1" ht="10.35" hidden="1" customHeight="1" x14ac:dyDescent="0.25">
      <c r="B90" s="110"/>
      <c r="C90" s="107" t="s">
        <v>1200</v>
      </c>
      <c r="D90" s="107"/>
      <c r="E90" s="598">
        <f t="shared" ref="E90:N90" si="16">IF(OR(E34="NA",E35="NA",E36="NA",E37="NA"),"NA",-SUM(E34)+SUM(E35)+SUM(E36)+SUM(E37))</f>
        <v>0</v>
      </c>
      <c r="F90" s="598">
        <f t="shared" si="16"/>
        <v>0</v>
      </c>
      <c r="G90" s="598">
        <f t="shared" si="16"/>
        <v>0</v>
      </c>
      <c r="H90" s="598">
        <f t="shared" si="16"/>
        <v>0</v>
      </c>
      <c r="I90" s="598">
        <f t="shared" si="16"/>
        <v>-4.4053649617126212E-13</v>
      </c>
      <c r="J90" s="598">
        <f t="shared" si="16"/>
        <v>6.0396132539608516E-14</v>
      </c>
      <c r="K90" s="598">
        <f t="shared" si="16"/>
        <v>-8.8817841970012523E-15</v>
      </c>
      <c r="L90" s="598">
        <f t="shared" si="16"/>
        <v>0</v>
      </c>
      <c r="M90" s="598">
        <f t="shared" si="16"/>
        <v>5.6843418860808015E-13</v>
      </c>
      <c r="N90" s="598">
        <f t="shared" si="16"/>
        <v>1.0231815394945443E-12</v>
      </c>
      <c r="O90" s="555"/>
      <c r="P90" s="205"/>
      <c r="Q90" s="204"/>
    </row>
    <row r="91" spans="1:1025" s="203" customFormat="1" ht="10.35" hidden="1" customHeight="1" x14ac:dyDescent="0.25">
      <c r="B91" s="110"/>
      <c r="C91" s="107" t="s">
        <v>1201</v>
      </c>
      <c r="D91" s="107"/>
      <c r="E91" s="598">
        <f t="shared" ref="E91:N91" si="17">IF(OR(E38="NA",E39="NA",E45="NA",E48="NA"),"NA",-SUM(E38)+SUM(E39)+SUM(E45)+SUM(E48))</f>
        <v>0</v>
      </c>
      <c r="F91" s="598">
        <f t="shared" si="17"/>
        <v>0</v>
      </c>
      <c r="G91" s="598">
        <f t="shared" si="17"/>
        <v>0</v>
      </c>
      <c r="H91" s="598">
        <f t="shared" si="17"/>
        <v>0</v>
      </c>
      <c r="I91" s="598">
        <f t="shared" si="17"/>
        <v>0</v>
      </c>
      <c r="J91" s="598">
        <f t="shared" si="17"/>
        <v>0</v>
      </c>
      <c r="K91" s="598">
        <f t="shared" si="17"/>
        <v>0</v>
      </c>
      <c r="L91" s="598">
        <f t="shared" si="17"/>
        <v>0</v>
      </c>
      <c r="M91" s="598">
        <f t="shared" si="17"/>
        <v>0</v>
      </c>
      <c r="N91" s="598">
        <f t="shared" si="17"/>
        <v>0</v>
      </c>
      <c r="O91" s="555"/>
      <c r="P91" s="109"/>
      <c r="Q91" s="204"/>
    </row>
    <row r="92" spans="1:1025" s="203" customFormat="1" ht="10.35" hidden="1" customHeight="1" x14ac:dyDescent="0.25">
      <c r="B92" s="110"/>
      <c r="C92" s="107" t="s">
        <v>1202</v>
      </c>
      <c r="D92" s="107"/>
      <c r="E92" s="598">
        <f t="shared" ref="E92:N92" si="18">IF(OR(E11="NA",E12="NA",E13="NA"),"NA",-SUM(E11)+SUM(E12)+SUM(E13))</f>
        <v>0</v>
      </c>
      <c r="F92" s="598">
        <f t="shared" si="18"/>
        <v>0</v>
      </c>
      <c r="G92" s="598">
        <f t="shared" si="18"/>
        <v>0</v>
      </c>
      <c r="H92" s="598">
        <f t="shared" si="18"/>
        <v>0</v>
      </c>
      <c r="I92" s="598">
        <f t="shared" si="18"/>
        <v>0</v>
      </c>
      <c r="J92" s="598">
        <f t="shared" si="18"/>
        <v>0</v>
      </c>
      <c r="K92" s="598">
        <f t="shared" si="18"/>
        <v>0</v>
      </c>
      <c r="L92" s="598">
        <f t="shared" si="18"/>
        <v>0</v>
      </c>
      <c r="M92" s="598">
        <f t="shared" si="18"/>
        <v>0</v>
      </c>
      <c r="N92" s="598">
        <f t="shared" si="18"/>
        <v>0</v>
      </c>
      <c r="O92" s="555"/>
      <c r="P92" s="109"/>
      <c r="Q92" s="204"/>
    </row>
    <row r="93" spans="1:1025" s="203" customFormat="1" ht="10.35" hidden="1" customHeight="1" x14ac:dyDescent="0.25">
      <c r="B93" s="110"/>
      <c r="C93" s="107" t="s">
        <v>1203</v>
      </c>
      <c r="D93" s="107"/>
      <c r="E93" s="598">
        <f t="shared" ref="E93:N93" si="19">IF(OR(E25="NA",E26="NA",E27="NA"),"NA",-SUM(E25)+SUM(E26)+SUM(E27))</f>
        <v>-1.4210854715202004E-14</v>
      </c>
      <c r="F93" s="598">
        <f t="shared" si="19"/>
        <v>0</v>
      </c>
      <c r="G93" s="598">
        <f t="shared" si="19"/>
        <v>0</v>
      </c>
      <c r="H93" s="598">
        <f t="shared" si="19"/>
        <v>-1.4210854715202004E-14</v>
      </c>
      <c r="I93" s="598">
        <f t="shared" si="19"/>
        <v>0</v>
      </c>
      <c r="J93" s="598">
        <f t="shared" si="19"/>
        <v>0</v>
      </c>
      <c r="K93" s="598">
        <f t="shared" si="19"/>
        <v>0</v>
      </c>
      <c r="L93" s="598">
        <f t="shared" si="19"/>
        <v>0</v>
      </c>
      <c r="M93" s="598">
        <f t="shared" si="19"/>
        <v>1.4210854715202004E-14</v>
      </c>
      <c r="N93" s="598">
        <f t="shared" si="19"/>
        <v>-1.4210854715202004E-14</v>
      </c>
      <c r="O93" s="555"/>
      <c r="P93" s="109"/>
      <c r="Q93" s="204"/>
    </row>
    <row r="94" spans="1:1025" s="203" customFormat="1" ht="10.35" hidden="1" customHeight="1" x14ac:dyDescent="0.25">
      <c r="B94" s="110"/>
      <c r="C94" s="107" t="s">
        <v>1204</v>
      </c>
      <c r="D94" s="107"/>
      <c r="E94" s="598">
        <f t="shared" ref="E94:N94" si="20">IF(OR(E28="NA",E29="NA",E30="NA"),"NA",-SUM(E28)+SUM(E29)+SUM(E30))</f>
        <v>0</v>
      </c>
      <c r="F94" s="598">
        <f t="shared" si="20"/>
        <v>0</v>
      </c>
      <c r="G94" s="598">
        <f t="shared" si="20"/>
        <v>0</v>
      </c>
      <c r="H94" s="598">
        <f t="shared" si="20"/>
        <v>0</v>
      </c>
      <c r="I94" s="598">
        <f t="shared" si="20"/>
        <v>0</v>
      </c>
      <c r="J94" s="598">
        <f t="shared" si="20"/>
        <v>0</v>
      </c>
      <c r="K94" s="599">
        <f t="shared" si="20"/>
        <v>0</v>
      </c>
      <c r="L94" s="598">
        <f t="shared" si="20"/>
        <v>0</v>
      </c>
      <c r="M94" s="598">
        <f t="shared" si="20"/>
        <v>0</v>
      </c>
      <c r="N94" s="598">
        <f t="shared" si="20"/>
        <v>0</v>
      </c>
      <c r="O94" s="555"/>
      <c r="P94" s="109"/>
      <c r="Q94" s="204"/>
    </row>
    <row r="95" spans="1:1025" s="203" customFormat="1" ht="10.35" hidden="1" customHeight="1" x14ac:dyDescent="0.25">
      <c r="B95" s="110"/>
      <c r="C95" s="107" t="s">
        <v>1205</v>
      </c>
      <c r="D95" s="107"/>
      <c r="E95" s="598">
        <f t="shared" ref="E95:N95" si="21">IF(OR(E31="NA",E32="NA",E33="NA"),"NA",-SUM(E31)+SUM(E32)+SUM(E33))</f>
        <v>-1.7053025658242404E-13</v>
      </c>
      <c r="F95" s="598">
        <f t="shared" si="21"/>
        <v>0</v>
      </c>
      <c r="G95" s="598">
        <f t="shared" si="21"/>
        <v>-5.8619775700208265E-14</v>
      </c>
      <c r="H95" s="598">
        <f t="shared" si="21"/>
        <v>-2.2737367544323206E-13</v>
      </c>
      <c r="I95" s="598">
        <f t="shared" si="21"/>
        <v>1.0913492332065289E-13</v>
      </c>
      <c r="J95" s="598">
        <f t="shared" si="21"/>
        <v>2.2737367544323206E-13</v>
      </c>
      <c r="K95" s="598">
        <f t="shared" si="21"/>
        <v>-7.1054273576010019E-15</v>
      </c>
      <c r="L95" s="598">
        <f t="shared" si="21"/>
        <v>3.4106051316484809E-13</v>
      </c>
      <c r="M95" s="598">
        <f t="shared" si="21"/>
        <v>0</v>
      </c>
      <c r="N95" s="598">
        <f t="shared" si="21"/>
        <v>-1.1368683772161603E-13</v>
      </c>
      <c r="O95" s="555"/>
      <c r="P95" s="109"/>
      <c r="Q95" s="204"/>
    </row>
    <row r="96" spans="1:1025" s="203" customFormat="1" ht="10.35" hidden="1" customHeight="1" x14ac:dyDescent="0.25">
      <c r="B96" s="110"/>
      <c r="C96" s="107" t="s">
        <v>1206</v>
      </c>
      <c r="D96" s="107"/>
      <c r="E96" s="598">
        <f t="shared" ref="E96:N96" si="22">IF(OR(E39="NA",E40="NA",E41="NA",E42="NA",E43="NA",E44="NA"),"NA",-SUM(E39)+SUM(E40)+SUM(E41)+SUM(E42)+SUM(E43)+SUM(E44))</f>
        <v>0</v>
      </c>
      <c r="F96" s="598">
        <f t="shared" si="22"/>
        <v>0</v>
      </c>
      <c r="G96" s="598">
        <f t="shared" si="22"/>
        <v>0</v>
      </c>
      <c r="H96" s="598">
        <f t="shared" si="22"/>
        <v>0</v>
      </c>
      <c r="I96" s="598">
        <f t="shared" si="22"/>
        <v>0</v>
      </c>
      <c r="J96" s="598">
        <f t="shared" si="22"/>
        <v>0</v>
      </c>
      <c r="K96" s="598">
        <f t="shared" si="22"/>
        <v>0</v>
      </c>
      <c r="L96" s="598">
        <f t="shared" si="22"/>
        <v>0</v>
      </c>
      <c r="M96" s="598">
        <f t="shared" si="22"/>
        <v>0</v>
      </c>
      <c r="N96" s="598">
        <f t="shared" si="22"/>
        <v>0</v>
      </c>
      <c r="O96" s="555"/>
      <c r="P96" s="109"/>
      <c r="Q96" s="204"/>
    </row>
    <row r="97" spans="2:17" s="203" customFormat="1" ht="10.35" hidden="1" customHeight="1" x14ac:dyDescent="0.25">
      <c r="B97" s="110"/>
      <c r="C97" s="107" t="s">
        <v>1207</v>
      </c>
      <c r="D97" s="107"/>
      <c r="E97" s="598">
        <f t="shared" ref="E97:N97" si="23">IF(OR(E45="NA",E46="NA",E47="NA"),"NA",-SUM(E45)+SUM(E46)+SUM(E47))</f>
        <v>2.8421709430404007E-14</v>
      </c>
      <c r="F97" s="598">
        <f t="shared" si="23"/>
        <v>0</v>
      </c>
      <c r="G97" s="598">
        <f t="shared" si="23"/>
        <v>0</v>
      </c>
      <c r="H97" s="598">
        <f t="shared" si="23"/>
        <v>0</v>
      </c>
      <c r="I97" s="598">
        <f t="shared" si="23"/>
        <v>5.4539706084710815E-15</v>
      </c>
      <c r="J97" s="598">
        <f t="shared" si="23"/>
        <v>0</v>
      </c>
      <c r="K97" s="598">
        <f t="shared" si="23"/>
        <v>-3.5527136788005009E-15</v>
      </c>
      <c r="L97" s="598">
        <f t="shared" si="23"/>
        <v>0</v>
      </c>
      <c r="M97" s="598">
        <f t="shared" si="23"/>
        <v>-1.1368683772161603E-13</v>
      </c>
      <c r="N97" s="598">
        <f t="shared" si="23"/>
        <v>0</v>
      </c>
      <c r="O97" s="555"/>
      <c r="P97" s="109"/>
      <c r="Q97" s="204"/>
    </row>
    <row r="98" spans="2:17" s="203" customFormat="1" ht="10.35" hidden="1" customHeight="1" x14ac:dyDescent="0.25">
      <c r="B98" s="110"/>
      <c r="C98" s="107" t="s">
        <v>1208</v>
      </c>
      <c r="D98" s="107"/>
      <c r="E98" s="598">
        <f t="shared" ref="E98:N98" si="24">IF(OR(E48="NA",E49="NA",E53="NA"),"NA",-SUM(E48)+SUM(E49)+SUM(E53))</f>
        <v>0</v>
      </c>
      <c r="F98" s="598">
        <f t="shared" si="24"/>
        <v>0</v>
      </c>
      <c r="G98" s="598">
        <f t="shared" si="24"/>
        <v>0</v>
      </c>
      <c r="H98" s="598">
        <f t="shared" si="24"/>
        <v>0</v>
      </c>
      <c r="I98" s="598">
        <f t="shared" si="24"/>
        <v>0</v>
      </c>
      <c r="J98" s="598">
        <f t="shared" si="24"/>
        <v>0</v>
      </c>
      <c r="K98" s="598">
        <f t="shared" si="24"/>
        <v>0</v>
      </c>
      <c r="L98" s="598">
        <f t="shared" si="24"/>
        <v>0</v>
      </c>
      <c r="M98" s="598">
        <f t="shared" si="24"/>
        <v>0</v>
      </c>
      <c r="N98" s="598">
        <f t="shared" si="24"/>
        <v>0</v>
      </c>
      <c r="O98" s="555"/>
      <c r="P98" s="109"/>
      <c r="Q98" s="204"/>
    </row>
    <row r="99" spans="2:17" s="203" customFormat="1" ht="10.35" hidden="1" customHeight="1" x14ac:dyDescent="0.25">
      <c r="B99" s="114"/>
      <c r="C99" s="115" t="s">
        <v>1209</v>
      </c>
      <c r="D99" s="115"/>
      <c r="E99" s="116" t="str">
        <f t="shared" ref="E99:N99" si="25">IF(OR(E49="NA",E50="NA",E51="NA",E52="NA"),"NA",-SUM(E49)+SUM(E50)+SUM(E51)+SUM(E52))</f>
        <v>NA</v>
      </c>
      <c r="F99" s="116" t="str">
        <f t="shared" si="25"/>
        <v>NA</v>
      </c>
      <c r="G99" s="116" t="str">
        <f t="shared" si="25"/>
        <v>NA</v>
      </c>
      <c r="H99" s="116" t="str">
        <f t="shared" si="25"/>
        <v>NA</v>
      </c>
      <c r="I99" s="116" t="str">
        <f t="shared" si="25"/>
        <v>NA</v>
      </c>
      <c r="J99" s="116" t="str">
        <f t="shared" si="25"/>
        <v>NA</v>
      </c>
      <c r="K99" s="116" t="str">
        <f t="shared" si="25"/>
        <v>NA</v>
      </c>
      <c r="L99" s="116" t="str">
        <f t="shared" si="25"/>
        <v>NA</v>
      </c>
      <c r="M99" s="116" t="str">
        <f t="shared" si="25"/>
        <v>NA</v>
      </c>
      <c r="N99" s="116" t="str">
        <f t="shared" si="25"/>
        <v>NA</v>
      </c>
      <c r="O99" s="555"/>
      <c r="P99" s="109"/>
      <c r="Q99" s="204"/>
    </row>
    <row r="100" spans="2:17" s="107" customFormat="1" ht="10.95" hidden="1" customHeight="1" x14ac:dyDescent="0.25">
      <c r="B100" s="106" t="s">
        <v>433</v>
      </c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555"/>
      <c r="P100" s="109"/>
      <c r="Q100" s="109"/>
    </row>
    <row r="101" spans="2:17" s="107" customFormat="1" ht="10.95" hidden="1" customHeight="1" x14ac:dyDescent="0.25">
      <c r="B101" s="106"/>
      <c r="C101" s="118" t="s">
        <v>996</v>
      </c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555"/>
      <c r="P101" s="109"/>
      <c r="Q101" s="109"/>
    </row>
    <row r="102" spans="2:17" s="203" customFormat="1" ht="10.35" hidden="1" customHeight="1" x14ac:dyDescent="0.25">
      <c r="B102" s="110"/>
      <c r="C102" s="119" t="s">
        <v>1210</v>
      </c>
      <c r="D102" s="107"/>
      <c r="E102" s="120"/>
      <c r="F102" s="120"/>
      <c r="G102" s="120"/>
      <c r="H102" s="120"/>
      <c r="I102" s="120"/>
      <c r="J102" s="120"/>
      <c r="K102" s="120"/>
      <c r="L102" s="120"/>
      <c r="M102" s="112" t="str">
        <f>IF(OR(M19="NA"),"NA",IF(ISNUMBER(M19),IF(ROUND(M19,1)&lt;0.1,"yes","check!"),"check!"))</f>
        <v>yes</v>
      </c>
      <c r="N102" s="120"/>
      <c r="O102" s="555"/>
      <c r="P102" s="109"/>
      <c r="Q102" s="204"/>
    </row>
    <row r="103" spans="2:17" s="203" customFormat="1" ht="10.35" hidden="1" customHeight="1" x14ac:dyDescent="0.25">
      <c r="B103" s="110"/>
      <c r="C103" s="119" t="s">
        <v>1211</v>
      </c>
      <c r="D103" s="107"/>
      <c r="E103" s="120"/>
      <c r="F103" s="120"/>
      <c r="G103" s="120"/>
      <c r="H103" s="120"/>
      <c r="I103" s="120"/>
      <c r="J103" s="120"/>
      <c r="K103" s="120"/>
      <c r="L103" s="120"/>
      <c r="M103" s="112" t="str">
        <f>IF(OR(M31="NA"),"NA",IF(ISNUMBER(M31),IF(ROUND(M31,1)&lt;0.1,"yes","check!"),"check!"))</f>
        <v>yes</v>
      </c>
      <c r="N103" s="120"/>
      <c r="O103" s="555"/>
      <c r="P103" s="109"/>
      <c r="Q103" s="204"/>
    </row>
    <row r="104" spans="2:17" s="203" customFormat="1" ht="10.35" hidden="1" customHeight="1" x14ac:dyDescent="0.25">
      <c r="B104" s="110"/>
      <c r="C104" s="119" t="s">
        <v>1212</v>
      </c>
      <c r="D104" s="107"/>
      <c r="E104" s="120"/>
      <c r="F104" s="120"/>
      <c r="G104" s="120"/>
      <c r="H104" s="120"/>
      <c r="I104" s="120"/>
      <c r="J104" s="120"/>
      <c r="K104" s="120"/>
      <c r="L104" s="120"/>
      <c r="M104" s="112" t="str">
        <f>IF(OR(M32="NA"),"NA",IF(ISNUMBER(M32),IF(ROUND(M32,1)&lt;0.1,"yes","check!"),"check!"))</f>
        <v>yes</v>
      </c>
      <c r="N104" s="120"/>
      <c r="O104" s="555"/>
      <c r="P104" s="109"/>
      <c r="Q104" s="204"/>
    </row>
    <row r="105" spans="2:17" s="203" customFormat="1" ht="10.35" hidden="1" customHeight="1" x14ac:dyDescent="0.25">
      <c r="B105" s="110"/>
      <c r="C105" s="119" t="s">
        <v>1213</v>
      </c>
      <c r="D105" s="107"/>
      <c r="E105" s="120"/>
      <c r="F105" s="120"/>
      <c r="G105" s="120"/>
      <c r="H105" s="120"/>
      <c r="I105" s="120"/>
      <c r="J105" s="120"/>
      <c r="K105" s="120"/>
      <c r="L105" s="120"/>
      <c r="M105" s="112" t="str">
        <f>IF(OR(M33="NA"),"NA",IF(ISNUMBER(M33),IF(ROUND(M33,1)&lt;0.1,"yes","check!"),"check!"))</f>
        <v>yes</v>
      </c>
      <c r="N105" s="120"/>
      <c r="O105" s="555"/>
      <c r="P105" s="109"/>
      <c r="Q105" s="204"/>
    </row>
    <row r="106" spans="2:17" s="107" customFormat="1" ht="10.95" hidden="1" customHeight="1" x14ac:dyDescent="0.25">
      <c r="B106" s="106"/>
      <c r="C106" s="118" t="s">
        <v>567</v>
      </c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555"/>
      <c r="P106" s="109"/>
      <c r="Q106" s="109"/>
    </row>
    <row r="107" spans="2:17" s="107" customFormat="1" ht="10.95" hidden="1" customHeight="1" x14ac:dyDescent="0.25">
      <c r="B107" s="110"/>
      <c r="C107" s="119" t="s">
        <v>1214</v>
      </c>
      <c r="E107" s="120"/>
      <c r="F107" s="120"/>
      <c r="G107" s="112" t="str">
        <f t="array" ref="G107">IF(OR(G9:G13="NA"),"NA",IF(AND(ROUND(G9:G13,1)=0),"yes","check!"))</f>
        <v>yes</v>
      </c>
      <c r="H107" s="120"/>
      <c r="I107" s="120"/>
      <c r="J107" s="120"/>
      <c r="K107" s="120"/>
      <c r="L107" s="112" t="str">
        <f t="array" ref="L107">IF(OR(L9:L13="NA"),"NA",IF(AND(ROUND(L9:L13,1)=0),"yes","check!"))</f>
        <v>yes</v>
      </c>
      <c r="M107" s="120"/>
      <c r="N107" s="120"/>
      <c r="O107" s="555"/>
      <c r="P107" s="109"/>
      <c r="Q107" s="109"/>
    </row>
    <row r="108" spans="2:17" s="107" customFormat="1" ht="10.95" hidden="1" customHeight="1" x14ac:dyDescent="0.25">
      <c r="B108" s="110"/>
      <c r="C108" s="119" t="s">
        <v>1215</v>
      </c>
      <c r="E108" s="120"/>
      <c r="F108" s="120"/>
      <c r="G108" s="112" t="str">
        <f t="array" ref="G108">IF(OR(G17:G18="NA"),"NA",IF(AND(ROUND(G17:G18,1)=0),"yes","check!"))</f>
        <v>yes</v>
      </c>
      <c r="H108" s="120"/>
      <c r="I108" s="120"/>
      <c r="J108" s="120"/>
      <c r="K108" s="120"/>
      <c r="L108" s="112" t="str">
        <f t="array" ref="L108">IF(OR(L17:L18="NA"),"NA",IF(AND(ROUND(L17:L18,1)=0),"yes","check!"))</f>
        <v>yes</v>
      </c>
      <c r="M108" s="120"/>
      <c r="N108" s="120"/>
      <c r="O108" s="555"/>
      <c r="P108" s="109"/>
      <c r="Q108" s="109"/>
    </row>
    <row r="109" spans="2:17" s="107" customFormat="1" ht="10.95" hidden="1" customHeight="1" x14ac:dyDescent="0.25">
      <c r="B109" s="110"/>
      <c r="C109" s="119" t="s">
        <v>1216</v>
      </c>
      <c r="E109" s="120"/>
      <c r="F109" s="120"/>
      <c r="G109" s="112" t="str">
        <f t="array" ref="G109">IF(OR(G21:G22="NA"),"NA",IF(AND(ROUND(G21:G22,1)=0),"yes","check!"))</f>
        <v>yes</v>
      </c>
      <c r="H109" s="120"/>
      <c r="I109" s="120"/>
      <c r="J109" s="120"/>
      <c r="K109" s="120"/>
      <c r="L109" s="112" t="str">
        <f t="array" ref="L109">IF(OR(L21:L22="NA"),"NA",IF(AND(ROUND(L21:L22,1)=0),"yes","check!"))</f>
        <v>yes</v>
      </c>
      <c r="M109" s="120"/>
      <c r="N109" s="120"/>
      <c r="O109" s="555"/>
      <c r="P109" s="109"/>
      <c r="Q109" s="109"/>
    </row>
    <row r="110" spans="2:17" s="107" customFormat="1" ht="10.95" hidden="1" customHeight="1" x14ac:dyDescent="0.25">
      <c r="B110" s="110"/>
      <c r="C110" s="119" t="s">
        <v>1217</v>
      </c>
      <c r="E110" s="120"/>
      <c r="F110" s="120"/>
      <c r="G110" s="112" t="str">
        <f t="array" ref="G110">IF(OR(G25:G30="NA"),"NA",IF(AND(ROUND(G25:G30,1)=0),"yes","check!"))</f>
        <v>yes</v>
      </c>
      <c r="H110" s="120"/>
      <c r="I110" s="120"/>
      <c r="J110" s="120"/>
      <c r="K110" s="120"/>
      <c r="L110" s="112" t="str">
        <f t="array" ref="L110">IF(OR(L25:L30="NA"),"NA",IF(AND(ROUND(L25:L30,1)=0),"yes","check!"))</f>
        <v>yes</v>
      </c>
      <c r="M110" s="120"/>
      <c r="N110" s="120"/>
      <c r="O110" s="555"/>
      <c r="P110" s="109"/>
      <c r="Q110" s="109"/>
    </row>
    <row r="111" spans="2:17" s="107" customFormat="1" ht="10.95" hidden="1" customHeight="1" x14ac:dyDescent="0.25">
      <c r="B111" s="110"/>
      <c r="C111" s="119" t="s">
        <v>1218</v>
      </c>
      <c r="E111" s="120"/>
      <c r="F111" s="120"/>
      <c r="G111" s="112" t="str">
        <f t="array" ref="G111">IF(OR(G34:G37="NA"),"NA",IF(AND(ROUND(G34:G37,1)=0),"yes","check!"))</f>
        <v>yes</v>
      </c>
      <c r="H111" s="120"/>
      <c r="I111" s="120"/>
      <c r="J111" s="120"/>
      <c r="K111" s="120"/>
      <c r="L111" s="112" t="str">
        <f t="array" ref="L111">IF(OR(L34:L37="NA"),"NA",IF(AND(ROUND(L34:L37,1)=0),"yes","check!"))</f>
        <v>yes</v>
      </c>
      <c r="M111" s="120"/>
      <c r="N111" s="120"/>
      <c r="O111" s="555"/>
      <c r="P111" s="109"/>
      <c r="Q111" s="109"/>
    </row>
    <row r="112" spans="2:17" s="107" customFormat="1" ht="10.95" hidden="1" customHeight="1" x14ac:dyDescent="0.25">
      <c r="B112" s="110"/>
      <c r="C112" s="119" t="s">
        <v>1219</v>
      </c>
      <c r="E112" s="120"/>
      <c r="F112" s="120"/>
      <c r="G112" s="112" t="str">
        <f t="array" ref="G112">IF(OR(G40:G42="NA"),"NA",IF(AND(ROUND(G40:G42,1)=0),"yes","check!"))</f>
        <v>yes</v>
      </c>
      <c r="H112" s="120"/>
      <c r="I112" s="120"/>
      <c r="J112" s="120"/>
      <c r="K112" s="120"/>
      <c r="L112" s="112" t="str">
        <f t="array" ref="L112">IF(OR(L40:L42="NA"),"NA",IF(AND(ROUND(L40:L42,1)=0),"yes","check!"))</f>
        <v>yes</v>
      </c>
      <c r="M112" s="120"/>
      <c r="N112" s="120"/>
      <c r="O112" s="555"/>
      <c r="P112" s="109"/>
      <c r="Q112" s="109"/>
    </row>
    <row r="113" spans="2:17" s="107" customFormat="1" ht="10.95" hidden="1" customHeight="1" x14ac:dyDescent="0.25">
      <c r="B113" s="110"/>
      <c r="C113" s="119" t="s">
        <v>1220</v>
      </c>
      <c r="E113" s="120"/>
      <c r="F113" s="120"/>
      <c r="G113" s="112" t="str">
        <f>IF(OR(G44="NA"),"NA",IF(ROUND(G44,1)=0,"yes","check!"))</f>
        <v>yes</v>
      </c>
      <c r="H113" s="120"/>
      <c r="I113" s="120"/>
      <c r="J113" s="120"/>
      <c r="K113" s="120"/>
      <c r="L113" s="112" t="str">
        <f>IF(OR(L44="NA"),"NA",IF(ROUND(L44,1)=0,"yes","check!"))</f>
        <v>yes</v>
      </c>
      <c r="M113" s="120"/>
      <c r="N113" s="120"/>
      <c r="O113" s="555"/>
      <c r="P113" s="109"/>
      <c r="Q113" s="109"/>
    </row>
    <row r="114" spans="2:17" s="107" customFormat="1" ht="10.95" hidden="1" customHeight="1" x14ac:dyDescent="0.25">
      <c r="B114" s="110"/>
      <c r="C114" s="119" t="s">
        <v>1221</v>
      </c>
      <c r="E114" s="120"/>
      <c r="F114" s="120"/>
      <c r="G114" s="117" t="str">
        <f t="array" ref="G114">IF(OR(G45:G47="NA"),"NA",IF(AND(ROUND(G45:G47,1)=0),"yes","check!"))</f>
        <v>yes</v>
      </c>
      <c r="H114" s="120"/>
      <c r="I114" s="120"/>
      <c r="J114" s="120"/>
      <c r="K114" s="120"/>
      <c r="L114" s="117" t="str">
        <f t="array" ref="L114">IF(OR(L45:L47="NA"),"NA",IF(AND(ROUND(L45:L47,1)=0),"yes","check!"))</f>
        <v>yes</v>
      </c>
      <c r="M114" s="120"/>
      <c r="N114" s="120"/>
      <c r="O114" s="555"/>
      <c r="P114" s="109"/>
      <c r="Q114" s="109"/>
    </row>
    <row r="115" spans="2:17" s="203" customFormat="1" ht="10.35" hidden="1" customHeight="1" x14ac:dyDescent="0.25">
      <c r="B115" s="121"/>
      <c r="C115" s="123"/>
      <c r="D115" s="123"/>
      <c r="E115" s="206"/>
      <c r="F115" s="206"/>
      <c r="G115" s="206"/>
      <c r="H115" s="206"/>
      <c r="I115" s="206"/>
      <c r="J115" s="206"/>
      <c r="K115" s="206"/>
      <c r="L115" s="206"/>
      <c r="M115" s="206"/>
      <c r="N115" s="206"/>
      <c r="O115" s="555"/>
      <c r="P115" s="109"/>
      <c r="Q115" s="204"/>
    </row>
    <row r="116" spans="2:17" ht="10.35" customHeight="1" x14ac:dyDescent="0.25"/>
    <row r="117" spans="2:17" ht="10.35" customHeight="1" x14ac:dyDescent="0.25"/>
    <row r="118" spans="2:17" ht="10.35" customHeight="1" x14ac:dyDescent="0.25"/>
    <row r="119" spans="2:17" ht="10.35" customHeight="1" x14ac:dyDescent="0.25"/>
    <row r="120" spans="2:17" ht="10.35" customHeight="1" x14ac:dyDescent="0.25"/>
    <row r="121" spans="2:17" ht="10.35" customHeight="1" x14ac:dyDescent="0.25"/>
    <row r="122" spans="2:17" ht="10.35" customHeight="1" x14ac:dyDescent="0.25"/>
    <row r="123" spans="2:17" ht="10.35" customHeight="1" x14ac:dyDescent="0.25"/>
    <row r="124" spans="2:17" ht="10.35" customHeight="1" x14ac:dyDescent="0.25"/>
    <row r="125" spans="2:17" ht="10.35" customHeight="1" x14ac:dyDescent="0.25"/>
    <row r="126" spans="2:17" ht="10.35" customHeight="1" x14ac:dyDescent="0.25"/>
    <row r="127" spans="2:17" ht="10.35" customHeight="1" x14ac:dyDescent="0.25"/>
    <row r="128" spans="2:17" ht="10.35" customHeight="1" x14ac:dyDescent="0.25"/>
    <row r="129" ht="10.35" customHeight="1" x14ac:dyDescent="0.25"/>
    <row r="130" ht="10.35" customHeight="1" x14ac:dyDescent="0.25"/>
    <row r="131" ht="10.35" customHeight="1" x14ac:dyDescent="0.25"/>
    <row r="132" ht="10.35" customHeight="1" x14ac:dyDescent="0.25"/>
    <row r="133" ht="10.35" customHeight="1" x14ac:dyDescent="0.25"/>
    <row r="134" ht="10.35" customHeight="1" x14ac:dyDescent="0.25"/>
    <row r="135" ht="10.35" customHeight="1" x14ac:dyDescent="0.25"/>
    <row r="136" ht="10.35" customHeight="1" x14ac:dyDescent="0.25"/>
    <row r="137" ht="10.35" customHeight="1" x14ac:dyDescent="0.25"/>
    <row r="138" ht="10.35" customHeight="1" x14ac:dyDescent="0.25"/>
    <row r="139" ht="10.35" customHeight="1" x14ac:dyDescent="0.25"/>
    <row r="140" ht="10.35" customHeight="1" x14ac:dyDescent="0.25"/>
    <row r="141" ht="10.35" customHeight="1" x14ac:dyDescent="0.25"/>
    <row r="142" ht="10.35" customHeight="1" x14ac:dyDescent="0.25"/>
    <row r="143" ht="10.35" customHeight="1" x14ac:dyDescent="0.25"/>
    <row r="144" ht="10.35" customHeight="1" x14ac:dyDescent="0.25"/>
    <row r="145" ht="10.35" customHeight="1" x14ac:dyDescent="0.25"/>
    <row r="146" ht="10.35" customHeight="1" x14ac:dyDescent="0.25"/>
    <row r="147" ht="10.35" customHeight="1" x14ac:dyDescent="0.25"/>
    <row r="148" ht="10.35" customHeight="1" x14ac:dyDescent="0.25"/>
    <row r="149" ht="10.35" customHeight="1" x14ac:dyDescent="0.25"/>
    <row r="150" ht="10.35" customHeight="1" x14ac:dyDescent="0.25"/>
    <row r="151" ht="10.35" customHeight="1" x14ac:dyDescent="0.25"/>
    <row r="152" ht="10.35" customHeight="1" x14ac:dyDescent="0.25"/>
    <row r="153" ht="10.35" customHeight="1" x14ac:dyDescent="0.25"/>
    <row r="154" ht="10.35" customHeight="1" x14ac:dyDescent="0.25"/>
    <row r="155" ht="10.35" customHeight="1" x14ac:dyDescent="0.25"/>
    <row r="156" ht="10.35" customHeight="1" x14ac:dyDescent="0.25"/>
    <row r="157" ht="10.35" customHeight="1" x14ac:dyDescent="0.25"/>
    <row r="158" ht="10.35" customHeight="1" x14ac:dyDescent="0.25"/>
    <row r="159" ht="10.35" customHeight="1" x14ac:dyDescent="0.25"/>
    <row r="160" ht="10.35" customHeight="1" x14ac:dyDescent="0.25"/>
    <row r="161" ht="10.35" customHeight="1" x14ac:dyDescent="0.25"/>
    <row r="162" ht="10.35" customHeight="1" x14ac:dyDescent="0.25"/>
    <row r="163" ht="10.35" customHeight="1" x14ac:dyDescent="0.25"/>
    <row r="164" ht="10.35" customHeight="1" x14ac:dyDescent="0.25"/>
    <row r="165" ht="10.35" customHeight="1" x14ac:dyDescent="0.25"/>
    <row r="166" ht="10.35" customHeight="1" x14ac:dyDescent="0.25"/>
    <row r="167" ht="10.35" customHeight="1" x14ac:dyDescent="0.25"/>
    <row r="168" ht="10.35" customHeight="1" x14ac:dyDescent="0.25"/>
    <row r="169" ht="10.35" customHeight="1" x14ac:dyDescent="0.25"/>
    <row r="170" ht="10.35" customHeight="1" x14ac:dyDescent="0.25"/>
  </sheetData>
  <sheetProtection password="EECE" sheet="1" objects="1" scenarios="1" formatCells="0" formatColumns="0" formatRows="0"/>
  <mergeCells count="14">
    <mergeCell ref="G1:M1"/>
    <mergeCell ref="P1:Q1"/>
    <mergeCell ref="F2:N2"/>
    <mergeCell ref="P2:Q2"/>
    <mergeCell ref="G3:H3"/>
    <mergeCell ref="N3:N5"/>
    <mergeCell ref="L4:L5"/>
    <mergeCell ref="M4:M5"/>
    <mergeCell ref="P4:Q4"/>
    <mergeCell ref="B4:C5"/>
    <mergeCell ref="E4:H4"/>
    <mergeCell ref="I4:I5"/>
    <mergeCell ref="J4:J5"/>
    <mergeCell ref="K4:K5"/>
  </mergeCells>
  <conditionalFormatting sqref="P8:Q80">
    <cfRule type="containsText" dxfId="157" priority="2" operator="containsText" text="NV"/>
    <cfRule type="cellIs" dxfId="156" priority="3" operator="lessThan">
      <formula>-0.5</formula>
    </cfRule>
    <cfRule type="cellIs" dxfId="155" priority="4" operator="greaterThan">
      <formula>0.5</formula>
    </cfRule>
  </conditionalFormatting>
  <conditionalFormatting sqref="E83:N99">
    <cfRule type="cellIs" dxfId="154" priority="5" operator="lessThan">
      <formula>-0.1</formula>
    </cfRule>
    <cfRule type="cellIs" dxfId="153" priority="6" operator="greaterThan">
      <formula>0.1</formula>
    </cfRule>
  </conditionalFormatting>
  <conditionalFormatting sqref="E84:N99">
    <cfRule type="cellIs" dxfId="152" priority="7" operator="lessThan">
      <formula>-0.1</formula>
    </cfRule>
    <cfRule type="cellIs" dxfId="151" priority="8" operator="greaterThan">
      <formula>0.1</formula>
    </cfRule>
  </conditionalFormatting>
  <conditionalFormatting sqref="E100:N115">
    <cfRule type="containsText" dxfId="150" priority="9" operator="containsText" text="check"/>
  </conditionalFormatting>
  <conditionalFormatting sqref="P8:Q53">
    <cfRule type="cellIs" dxfId="149" priority="10" operator="between">
      <formula>-0.1</formula>
      <formula>0.1</formula>
    </cfRule>
    <cfRule type="containsText" dxfId="148" priority="11" operator="containsText" text="NA"/>
  </conditionalFormatting>
  <conditionalFormatting sqref="G107:G114">
    <cfRule type="containsText" dxfId="147" priority="12" operator="containsText" text="yes"/>
  </conditionalFormatting>
  <conditionalFormatting sqref="L107:L114">
    <cfRule type="containsText" dxfId="146" priority="13" operator="containsText" text="yes"/>
  </conditionalFormatting>
  <conditionalFormatting sqref="M102:M105">
    <cfRule type="containsText" dxfId="145" priority="14" operator="containsText" text="yes"/>
  </conditionalFormatting>
  <conditionalFormatting sqref="E84:N84 E86:N99">
    <cfRule type="containsText" dxfId="144" priority="15" operator="containsText" text="NA"/>
  </conditionalFormatting>
  <conditionalFormatting sqref="E84:N84 E86:N98">
    <cfRule type="cellIs" dxfId="143" priority="16" operator="between">
      <formula>-0.1</formula>
      <formula>0.1</formula>
    </cfRule>
  </conditionalFormatting>
  <conditionalFormatting sqref="G114">
    <cfRule type="containsText" dxfId="142" priority="17" operator="containsText" text="yes"/>
  </conditionalFormatting>
  <conditionalFormatting sqref="L114">
    <cfRule type="containsText" dxfId="141" priority="18" operator="containsText" text="yes"/>
  </conditionalFormatting>
  <conditionalFormatting sqref="L114">
    <cfRule type="containsText" dxfId="140" priority="19" operator="containsText" text="yes"/>
  </conditionalFormatting>
  <conditionalFormatting sqref="L114">
    <cfRule type="containsText" dxfId="139" priority="20" operator="containsText" text="yes"/>
  </conditionalFormatting>
  <conditionalFormatting sqref="L114">
    <cfRule type="containsText" dxfId="138" priority="21" operator="containsText" text="yes"/>
  </conditionalFormatting>
  <conditionalFormatting sqref="L114">
    <cfRule type="containsText" dxfId="137" priority="22" operator="containsText" text="yes"/>
  </conditionalFormatting>
  <conditionalFormatting sqref="L114">
    <cfRule type="containsText" dxfId="136" priority="23" operator="containsText" text="yes"/>
  </conditionalFormatting>
  <conditionalFormatting sqref="G114">
    <cfRule type="containsText" dxfId="135" priority="24" operator="containsText" text="yes"/>
  </conditionalFormatting>
  <conditionalFormatting sqref="G114">
    <cfRule type="containsText" dxfId="134" priority="25" operator="containsText" text="yes"/>
  </conditionalFormatting>
  <conditionalFormatting sqref="G114">
    <cfRule type="containsText" dxfId="133" priority="26" operator="containsText" text="yes"/>
  </conditionalFormatting>
  <conditionalFormatting sqref="G114">
    <cfRule type="containsText" dxfId="132" priority="27" operator="containsText" text="yes"/>
  </conditionalFormatting>
  <conditionalFormatting sqref="G114">
    <cfRule type="containsText" dxfId="131" priority="28" operator="containsText" text="yes"/>
  </conditionalFormatting>
  <conditionalFormatting sqref="G114">
    <cfRule type="containsText" dxfId="130" priority="29" operator="containsText" text="yes"/>
  </conditionalFormatting>
  <conditionalFormatting sqref="G114">
    <cfRule type="containsText" dxfId="129" priority="30" operator="containsText" text="yes"/>
  </conditionalFormatting>
  <conditionalFormatting sqref="M102:M105 L107:L114 G107:G114">
    <cfRule type="containsText" dxfId="128" priority="31" operator="containsText" text="NA"/>
  </conditionalFormatting>
  <conditionalFormatting sqref="G114">
    <cfRule type="containsText" dxfId="127" priority="32" operator="containsText" text="yes"/>
  </conditionalFormatting>
  <conditionalFormatting sqref="G114">
    <cfRule type="containsText" dxfId="126" priority="33" operator="containsText" text="yes"/>
  </conditionalFormatting>
  <conditionalFormatting sqref="G114">
    <cfRule type="containsText" dxfId="125" priority="34" operator="containsText" text="yes"/>
  </conditionalFormatting>
  <conditionalFormatting sqref="G114">
    <cfRule type="containsText" dxfId="124" priority="35" operator="containsText" text="yes"/>
  </conditionalFormatting>
  <conditionalFormatting sqref="G114">
    <cfRule type="containsText" dxfId="123" priority="36" operator="containsText" text="yes"/>
  </conditionalFormatting>
  <conditionalFormatting sqref="G114">
    <cfRule type="containsText" dxfId="122" priority="37" operator="containsText" text="yes"/>
  </conditionalFormatting>
  <conditionalFormatting sqref="G114">
    <cfRule type="containsText" dxfId="121" priority="38" operator="containsText" text="yes"/>
  </conditionalFormatting>
  <pageMargins left="0.47222222222222199" right="0.47222222222222199" top="0.59027777777777801" bottom="0.59097222222222201" header="0.51180555555555496" footer="0.39374999999999999"/>
  <pageSetup paperSize="9" scale="88" firstPageNumber="0" fitToHeight="0" orientation="landscape" horizontalDpi="300" verticalDpi="300" r:id="rId1"/>
  <headerFooter>
    <oddFooter>&amp;L&amp;8&amp;D  &amp;T&amp;R&amp;8March 2014, Version 0.2</oddFooter>
  </headerFooter>
  <rowBreaks count="1" manualBreakCount="1">
    <brk id="37" min="1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07"/>
  <sheetViews>
    <sheetView zoomScale="90" zoomScaleNormal="90" zoomScaleSheetLayoutView="90" workbookViewId="0">
      <pane xSplit="4" ySplit="7" topLeftCell="E14" activePane="bottomRight" state="frozen"/>
      <selection pane="topRight" activeCell="E1" sqref="E1"/>
      <selection pane="bottomLeft" activeCell="A74" sqref="A74"/>
      <selection pane="bottomRight" activeCell="E24" sqref="E24"/>
    </sheetView>
  </sheetViews>
  <sheetFormatPr defaultRowHeight="13.2" x14ac:dyDescent="0.25"/>
  <cols>
    <col min="1" max="1" width="13.44140625" style="70" hidden="1" customWidth="1"/>
    <col min="2" max="2" width="7.33203125" style="69" customWidth="1"/>
    <col min="3" max="3" width="50.6640625" style="70" customWidth="1"/>
    <col min="4" max="4" width="0.88671875" style="70" customWidth="1"/>
    <col min="5" max="13" width="10" style="70" customWidth="1"/>
    <col min="14" max="14" width="12.44140625" style="70" customWidth="1"/>
    <col min="15" max="15" width="3.33203125" style="543" customWidth="1"/>
    <col min="16" max="17" width="11.6640625" style="70" hidden="1" customWidth="1"/>
    <col min="18" max="1025" width="9.109375" style="70" customWidth="1"/>
  </cols>
  <sheetData>
    <row r="1" spans="1:17" ht="15" x14ac:dyDescent="0.35">
      <c r="A1" s="543"/>
      <c r="B1" s="399" t="str">
        <f>+Coverpage!A1</f>
        <v>GFSM2014_V1.5</v>
      </c>
      <c r="C1" s="400"/>
      <c r="D1" s="401"/>
      <c r="E1" s="401"/>
      <c r="F1" s="402"/>
      <c r="G1" s="632" t="str">
        <f>Reporting_Country_Name</f>
        <v>Russian Federation</v>
      </c>
      <c r="H1" s="632"/>
      <c r="I1" s="632"/>
      <c r="J1" s="632"/>
      <c r="K1" s="632"/>
      <c r="L1" s="632"/>
      <c r="M1" s="632"/>
      <c r="N1" s="403" t="str">
        <f>Reporting_Country_Code</f>
        <v>922</v>
      </c>
      <c r="O1" s="601"/>
      <c r="P1" s="639" t="s">
        <v>319</v>
      </c>
      <c r="Q1" s="639"/>
    </row>
    <row r="2" spans="1:17" ht="15" x14ac:dyDescent="0.35">
      <c r="A2" s="543"/>
      <c r="B2" s="399" t="s">
        <v>1222</v>
      </c>
      <c r="C2" s="499"/>
      <c r="D2" s="500"/>
      <c r="E2" s="500"/>
      <c r="F2" s="634" t="str">
        <f>"In "&amp;Coverpage!$I$15&amp;" of "&amp;Coverpage!$I$14&amp;" / Fiscal year ends in "&amp;Coverpage!$I$11&amp;" "&amp;Coverpage!$I$12</f>
        <v>In Billion of Russian Rubles (RUB) / Fiscal year ends in December 31st</v>
      </c>
      <c r="G2" s="634"/>
      <c r="H2" s="634"/>
      <c r="I2" s="634"/>
      <c r="J2" s="634"/>
      <c r="K2" s="634"/>
      <c r="L2" s="634"/>
      <c r="M2" s="634"/>
      <c r="N2" s="634"/>
      <c r="O2" s="601"/>
      <c r="P2" s="640" t="s">
        <v>321</v>
      </c>
      <c r="Q2" s="640"/>
    </row>
    <row r="3" spans="1:17" ht="12" customHeight="1" x14ac:dyDescent="0.35">
      <c r="A3" s="543"/>
      <c r="B3" s="407"/>
      <c r="C3" s="408"/>
      <c r="D3" s="409"/>
      <c r="E3" s="410"/>
      <c r="F3" s="411"/>
      <c r="G3" s="636" t="s">
        <v>322</v>
      </c>
      <c r="H3" s="636"/>
      <c r="I3" s="412" t="str">
        <f>Reporting_Period_Code</f>
        <v>2016</v>
      </c>
      <c r="J3" s="412"/>
      <c r="K3" s="411"/>
      <c r="L3" s="411"/>
      <c r="M3" s="413"/>
      <c r="N3" s="630" t="s">
        <v>75</v>
      </c>
      <c r="O3" s="402"/>
      <c r="P3" s="107"/>
      <c r="Q3" s="107"/>
    </row>
    <row r="4" spans="1:17" ht="12" customHeight="1" x14ac:dyDescent="0.25">
      <c r="A4" s="543"/>
      <c r="B4" s="641" t="s">
        <v>1223</v>
      </c>
      <c r="C4" s="641"/>
      <c r="D4" s="414"/>
      <c r="E4" s="629" t="s">
        <v>324</v>
      </c>
      <c r="F4" s="629"/>
      <c r="G4" s="629"/>
      <c r="H4" s="629"/>
      <c r="I4" s="630" t="s">
        <v>71</v>
      </c>
      <c r="J4" s="630" t="s">
        <v>325</v>
      </c>
      <c r="K4" s="631" t="s">
        <v>73</v>
      </c>
      <c r="L4" s="630" t="s">
        <v>326</v>
      </c>
      <c r="M4" s="637" t="s">
        <v>74</v>
      </c>
      <c r="N4" s="630"/>
      <c r="O4" s="402"/>
      <c r="P4" s="638" t="s">
        <v>327</v>
      </c>
      <c r="Q4" s="638"/>
    </row>
    <row r="5" spans="1:17" ht="30" customHeight="1" x14ac:dyDescent="0.25">
      <c r="A5" s="543"/>
      <c r="B5" s="641"/>
      <c r="C5" s="641"/>
      <c r="D5" s="414"/>
      <c r="E5" s="415" t="s">
        <v>328</v>
      </c>
      <c r="F5" s="416" t="s">
        <v>329</v>
      </c>
      <c r="G5" s="416" t="s">
        <v>326</v>
      </c>
      <c r="H5" s="417" t="s">
        <v>330</v>
      </c>
      <c r="I5" s="630"/>
      <c r="J5" s="630"/>
      <c r="K5" s="631"/>
      <c r="L5" s="630"/>
      <c r="M5" s="637"/>
      <c r="N5" s="630"/>
      <c r="O5" s="402"/>
      <c r="P5" s="75" t="s">
        <v>331</v>
      </c>
      <c r="Q5" s="76" t="s">
        <v>332</v>
      </c>
    </row>
    <row r="6" spans="1:17" ht="30" hidden="1" customHeight="1" x14ac:dyDescent="0.25">
      <c r="A6" s="543"/>
      <c r="B6" s="537"/>
      <c r="C6" s="538"/>
      <c r="D6" s="414"/>
      <c r="E6" s="415" t="s">
        <v>79</v>
      </c>
      <c r="F6" s="416" t="s">
        <v>80</v>
      </c>
      <c r="G6" s="416" t="s">
        <v>442</v>
      </c>
      <c r="H6" s="417" t="s">
        <v>81</v>
      </c>
      <c r="I6" s="417" t="s">
        <v>82</v>
      </c>
      <c r="J6" s="416" t="s">
        <v>83</v>
      </c>
      <c r="K6" s="417" t="s">
        <v>84</v>
      </c>
      <c r="L6" s="416" t="s">
        <v>443</v>
      </c>
      <c r="M6" s="472" t="s">
        <v>85</v>
      </c>
      <c r="N6" s="472" t="s">
        <v>86</v>
      </c>
      <c r="O6" s="402"/>
      <c r="P6" s="126"/>
      <c r="Q6" s="127"/>
    </row>
    <row r="7" spans="1:17" ht="10.5" customHeight="1" x14ac:dyDescent="0.25">
      <c r="A7" s="432"/>
      <c r="B7" s="418"/>
      <c r="C7" s="419"/>
      <c r="D7" s="419"/>
      <c r="E7" s="420" t="s">
        <v>333</v>
      </c>
      <c r="F7" s="421" t="s">
        <v>334</v>
      </c>
      <c r="G7" s="422" t="s">
        <v>335</v>
      </c>
      <c r="H7" s="421" t="s">
        <v>81</v>
      </c>
      <c r="I7" s="422" t="s">
        <v>336</v>
      </c>
      <c r="J7" s="421" t="s">
        <v>337</v>
      </c>
      <c r="K7" s="422" t="s">
        <v>84</v>
      </c>
      <c r="L7" s="421" t="s">
        <v>338</v>
      </c>
      <c r="M7" s="423" t="s">
        <v>339</v>
      </c>
      <c r="N7" s="423" t="s">
        <v>340</v>
      </c>
      <c r="O7" s="402"/>
      <c r="P7" s="79" t="s">
        <v>341</v>
      </c>
      <c r="Q7" s="80" t="s">
        <v>342</v>
      </c>
    </row>
    <row r="8" spans="1:17" ht="15" customHeight="1" x14ac:dyDescent="0.35">
      <c r="A8" s="432" t="s">
        <v>1224</v>
      </c>
      <c r="B8" s="514" t="s">
        <v>1225</v>
      </c>
      <c r="C8" s="515" t="s">
        <v>1226</v>
      </c>
      <c r="D8" s="506" t="s">
        <v>345</v>
      </c>
      <c r="E8" s="544">
        <f>E9+E22-E49</f>
        <v>-1061.6820000000002</v>
      </c>
      <c r="F8" s="544">
        <f t="shared" ref="F8:N8" si="0">F9+F22-F49</f>
        <v>42.237999999999985</v>
      </c>
      <c r="G8" s="544">
        <f t="shared" si="0"/>
        <v>0</v>
      </c>
      <c r="H8" s="544">
        <f t="shared" si="0"/>
        <v>-1019.4440000000004</v>
      </c>
      <c r="I8" s="544">
        <f t="shared" si="0"/>
        <v>464.476</v>
      </c>
      <c r="J8" s="544">
        <f t="shared" si="0"/>
        <v>672.37599999999998</v>
      </c>
      <c r="K8" s="544">
        <f t="shared" si="0"/>
        <v>291.40699999999998</v>
      </c>
      <c r="L8" s="544">
        <f t="shared" si="0"/>
        <v>0</v>
      </c>
      <c r="M8" s="544">
        <f t="shared" si="0"/>
        <v>408.81500000000005</v>
      </c>
      <c r="N8" s="544">
        <f t="shared" si="0"/>
        <v>-554.96799999999985</v>
      </c>
      <c r="O8" s="465"/>
      <c r="P8" s="144">
        <f t="shared" ref="P8:P39" si="1">IF(OR(H8="NA",E8="NA",F8="NA",G8="NA"),"NA",SUM(H8)-SUM(E8:G8))</f>
        <v>-1.1368683772161603E-13</v>
      </c>
      <c r="Q8" s="145">
        <f t="shared" ref="Q8:Q39" si="2">IF(OR(M8="NA",H8="NA",I8="NA",J8="NA",K8="NA",L8="NA"),"NA",SUM(M8)-SUM(H8:L8))</f>
        <v>5.1159076974727213E-13</v>
      </c>
    </row>
    <row r="9" spans="1:17" ht="15" customHeight="1" x14ac:dyDescent="0.35">
      <c r="A9" s="432" t="s">
        <v>1227</v>
      </c>
      <c r="B9" s="521" t="s">
        <v>378</v>
      </c>
      <c r="C9" s="522" t="s">
        <v>1228</v>
      </c>
      <c r="D9" s="438" t="s">
        <v>345</v>
      </c>
      <c r="E9" s="490">
        <v>1283.18</v>
      </c>
      <c r="F9" s="490">
        <v>68.270999999999987</v>
      </c>
      <c r="G9" s="490">
        <v>0</v>
      </c>
      <c r="H9" s="490">
        <v>1351.4509999999998</v>
      </c>
      <c r="I9" s="490">
        <v>-0.84000000000000008</v>
      </c>
      <c r="J9" s="490">
        <v>-132.596</v>
      </c>
      <c r="K9" s="490">
        <v>395.459</v>
      </c>
      <c r="L9" s="490">
        <v>0</v>
      </c>
      <c r="M9" s="490">
        <v>1613.4739999999999</v>
      </c>
      <c r="N9" s="490">
        <v>1350.6109999999999</v>
      </c>
      <c r="O9" s="465"/>
      <c r="P9" s="86">
        <f t="shared" si="1"/>
        <v>-2.2737367544323206E-13</v>
      </c>
      <c r="Q9" s="87">
        <f t="shared" si="2"/>
        <v>0</v>
      </c>
    </row>
    <row r="10" spans="1:17" ht="15" customHeight="1" x14ac:dyDescent="0.35">
      <c r="A10" s="432" t="s">
        <v>1229</v>
      </c>
      <c r="B10" s="429" t="s">
        <v>380</v>
      </c>
      <c r="C10" s="525" t="s">
        <v>1230</v>
      </c>
      <c r="D10" s="414" t="s">
        <v>345</v>
      </c>
      <c r="E10" s="477">
        <v>1105.845</v>
      </c>
      <c r="F10" s="477">
        <v>56.198999999999984</v>
      </c>
      <c r="G10" s="477">
        <v>0</v>
      </c>
      <c r="H10" s="477">
        <v>1162.0439999999999</v>
      </c>
      <c r="I10" s="477">
        <v>-1.2530000000000001</v>
      </c>
      <c r="J10" s="477">
        <v>-138.18700000000001</v>
      </c>
      <c r="K10" s="477">
        <v>380.04</v>
      </c>
      <c r="L10" s="477">
        <v>0</v>
      </c>
      <c r="M10" s="477">
        <v>1402.644</v>
      </c>
      <c r="N10" s="477">
        <v>1160.7909999999999</v>
      </c>
      <c r="O10" s="465"/>
      <c r="P10" s="82">
        <f t="shared" si="1"/>
        <v>-2.2737367544323206E-13</v>
      </c>
      <c r="Q10" s="83">
        <f t="shared" si="2"/>
        <v>0</v>
      </c>
    </row>
    <row r="11" spans="1:17" ht="10.5" customHeight="1" x14ac:dyDescent="0.35">
      <c r="A11" s="432" t="s">
        <v>1231</v>
      </c>
      <c r="B11" s="432" t="s">
        <v>1232</v>
      </c>
      <c r="C11" s="526" t="s">
        <v>1233</v>
      </c>
      <c r="D11" s="414" t="s">
        <v>345</v>
      </c>
      <c r="E11" s="478">
        <v>367.14400000000001</v>
      </c>
      <c r="F11" s="478">
        <v>166.56</v>
      </c>
      <c r="G11" s="478">
        <v>0</v>
      </c>
      <c r="H11" s="478">
        <f>E11+F11+G11</f>
        <v>533.70399999999995</v>
      </c>
      <c r="I11" s="478">
        <v>0.51100000000000001</v>
      </c>
      <c r="J11" s="478">
        <v>298.95</v>
      </c>
      <c r="K11" s="478">
        <v>363.32499999999999</v>
      </c>
      <c r="L11" s="478">
        <v>0</v>
      </c>
      <c r="M11" s="478">
        <v>1196.49</v>
      </c>
      <c r="N11" s="478">
        <v>534.21499999999992</v>
      </c>
      <c r="O11" s="465"/>
      <c r="P11" s="82">
        <f t="shared" si="1"/>
        <v>0</v>
      </c>
      <c r="Q11" s="83">
        <f t="shared" si="2"/>
        <v>0</v>
      </c>
    </row>
    <row r="12" spans="1:17" ht="10.5" customHeight="1" x14ac:dyDescent="0.35">
      <c r="A12" s="432" t="s">
        <v>1234</v>
      </c>
      <c r="B12" s="432" t="s">
        <v>1235</v>
      </c>
      <c r="C12" s="526" t="s">
        <v>1236</v>
      </c>
      <c r="D12" s="414" t="s">
        <v>345</v>
      </c>
      <c r="E12" s="478">
        <v>365.77800000000002</v>
      </c>
      <c r="F12" s="478">
        <v>26.628</v>
      </c>
      <c r="G12" s="478">
        <v>0</v>
      </c>
      <c r="H12" s="478">
        <v>392.40600000000001</v>
      </c>
      <c r="I12" s="478">
        <v>-1.64</v>
      </c>
      <c r="J12" s="478">
        <v>-8.4600000000000009</v>
      </c>
      <c r="K12" s="478">
        <v>-4.2069999999999999</v>
      </c>
      <c r="L12" s="478">
        <v>0</v>
      </c>
      <c r="M12" s="478">
        <v>378.09900000000005</v>
      </c>
      <c r="N12" s="478">
        <v>390.76600000000002</v>
      </c>
      <c r="O12" s="465"/>
      <c r="P12" s="82">
        <f t="shared" si="1"/>
        <v>0</v>
      </c>
      <c r="Q12" s="83">
        <f t="shared" si="2"/>
        <v>0</v>
      </c>
    </row>
    <row r="13" spans="1:17" ht="10.5" customHeight="1" x14ac:dyDescent="0.35">
      <c r="A13" s="432" t="s">
        <v>1237</v>
      </c>
      <c r="B13" s="432" t="s">
        <v>1238</v>
      </c>
      <c r="C13" s="526" t="s">
        <v>1239</v>
      </c>
      <c r="D13" s="414" t="s">
        <v>345</v>
      </c>
      <c r="E13" s="478">
        <v>372.923</v>
      </c>
      <c r="F13" s="478">
        <v>-136.989</v>
      </c>
      <c r="G13" s="478">
        <v>0</v>
      </c>
      <c r="H13" s="478">
        <v>235.934</v>
      </c>
      <c r="I13" s="478">
        <v>-0.124</v>
      </c>
      <c r="J13" s="478">
        <v>-428.67700000000002</v>
      </c>
      <c r="K13" s="478">
        <v>20.922000000000001</v>
      </c>
      <c r="L13" s="478">
        <v>0</v>
      </c>
      <c r="M13" s="478">
        <v>-171.94500000000002</v>
      </c>
      <c r="N13" s="478">
        <v>235.81</v>
      </c>
      <c r="O13" s="465"/>
      <c r="P13" s="82">
        <f t="shared" si="1"/>
        <v>0</v>
      </c>
      <c r="Q13" s="83">
        <f t="shared" si="2"/>
        <v>0</v>
      </c>
    </row>
    <row r="14" spans="1:17" ht="10.5" customHeight="1" x14ac:dyDescent="0.35">
      <c r="A14" s="432" t="s">
        <v>1240</v>
      </c>
      <c r="B14" s="432" t="s">
        <v>1241</v>
      </c>
      <c r="C14" s="526" t="s">
        <v>1242</v>
      </c>
      <c r="D14" s="414" t="s">
        <v>345</v>
      </c>
      <c r="E14" s="478">
        <v>0</v>
      </c>
      <c r="F14" s="478">
        <v>0</v>
      </c>
      <c r="G14" s="478">
        <v>0</v>
      </c>
      <c r="H14" s="478">
        <v>0</v>
      </c>
      <c r="I14" s="478">
        <v>0</v>
      </c>
      <c r="J14" s="478">
        <v>0</v>
      </c>
      <c r="K14" s="478">
        <v>0</v>
      </c>
      <c r="L14" s="478">
        <v>0</v>
      </c>
      <c r="M14" s="478">
        <v>0</v>
      </c>
      <c r="N14" s="478">
        <v>0</v>
      </c>
      <c r="O14" s="465"/>
      <c r="P14" s="82">
        <f t="shared" si="1"/>
        <v>0</v>
      </c>
      <c r="Q14" s="83">
        <f t="shared" si="2"/>
        <v>0</v>
      </c>
    </row>
    <row r="15" spans="1:17" ht="15" customHeight="1" x14ac:dyDescent="0.35">
      <c r="A15" s="432" t="s">
        <v>1243</v>
      </c>
      <c r="B15" s="429" t="s">
        <v>382</v>
      </c>
      <c r="C15" s="525" t="s">
        <v>1244</v>
      </c>
      <c r="D15" s="414" t="s">
        <v>345</v>
      </c>
      <c r="E15" s="478">
        <v>177.30500000000001</v>
      </c>
      <c r="F15" s="478">
        <v>12.071999999999999</v>
      </c>
      <c r="G15" s="477">
        <v>0</v>
      </c>
      <c r="H15" s="477">
        <v>189.37700000000001</v>
      </c>
      <c r="I15" s="478">
        <v>6.9000000000000006E-2</v>
      </c>
      <c r="J15" s="478">
        <v>5.5890000000000004</v>
      </c>
      <c r="K15" s="478">
        <v>15.419</v>
      </c>
      <c r="L15" s="477">
        <v>0</v>
      </c>
      <c r="M15" s="477">
        <v>210.45400000000001</v>
      </c>
      <c r="N15" s="478">
        <v>189.446</v>
      </c>
      <c r="O15" s="465"/>
      <c r="P15" s="82">
        <f t="shared" si="1"/>
        <v>0</v>
      </c>
      <c r="Q15" s="83">
        <f t="shared" si="2"/>
        <v>0</v>
      </c>
    </row>
    <row r="16" spans="1:17" ht="15" customHeight="1" x14ac:dyDescent="0.35">
      <c r="A16" s="432" t="s">
        <v>1245</v>
      </c>
      <c r="B16" s="429" t="s">
        <v>384</v>
      </c>
      <c r="C16" s="525" t="s">
        <v>1246</v>
      </c>
      <c r="D16" s="414" t="s">
        <v>345</v>
      </c>
      <c r="E16" s="478">
        <v>0</v>
      </c>
      <c r="F16" s="477">
        <v>0</v>
      </c>
      <c r="G16" s="477">
        <v>0</v>
      </c>
      <c r="H16" s="477">
        <v>0</v>
      </c>
      <c r="I16" s="478">
        <v>0</v>
      </c>
      <c r="J16" s="477">
        <v>0</v>
      </c>
      <c r="K16" s="477">
        <v>0</v>
      </c>
      <c r="L16" s="477">
        <v>0</v>
      </c>
      <c r="M16" s="477">
        <v>0</v>
      </c>
      <c r="N16" s="478">
        <v>0</v>
      </c>
      <c r="O16" s="465"/>
      <c r="P16" s="82">
        <f t="shared" si="1"/>
        <v>0</v>
      </c>
      <c r="Q16" s="83">
        <f t="shared" si="2"/>
        <v>0</v>
      </c>
    </row>
    <row r="17" spans="1:17" ht="15" customHeight="1" x14ac:dyDescent="0.35">
      <c r="A17" s="432" t="s">
        <v>1247</v>
      </c>
      <c r="B17" s="429" t="s">
        <v>386</v>
      </c>
      <c r="C17" s="525" t="s">
        <v>1248</v>
      </c>
      <c r="D17" s="414" t="s">
        <v>345</v>
      </c>
      <c r="E17" s="477">
        <v>0.03</v>
      </c>
      <c r="F17" s="477">
        <v>0</v>
      </c>
      <c r="G17" s="477">
        <v>0</v>
      </c>
      <c r="H17" s="477">
        <v>0.03</v>
      </c>
      <c r="I17" s="477">
        <v>0.34399999999999997</v>
      </c>
      <c r="J17" s="477">
        <v>2E-3</v>
      </c>
      <c r="K17" s="477">
        <v>0</v>
      </c>
      <c r="L17" s="477">
        <v>0</v>
      </c>
      <c r="M17" s="477">
        <v>0.376</v>
      </c>
      <c r="N17" s="477">
        <v>0.374</v>
      </c>
      <c r="O17" s="465"/>
      <c r="P17" s="82">
        <f t="shared" si="1"/>
        <v>0</v>
      </c>
      <c r="Q17" s="83">
        <f t="shared" si="2"/>
        <v>0</v>
      </c>
    </row>
    <row r="18" spans="1:17" ht="10.5" customHeight="1" x14ac:dyDescent="0.35">
      <c r="A18" s="432" t="s">
        <v>1249</v>
      </c>
      <c r="B18" s="432" t="s">
        <v>1250</v>
      </c>
      <c r="C18" s="526" t="s">
        <v>1251</v>
      </c>
      <c r="D18" s="414" t="s">
        <v>345</v>
      </c>
      <c r="E18" s="478">
        <v>0</v>
      </c>
      <c r="F18" s="478">
        <v>0</v>
      </c>
      <c r="G18" s="478">
        <v>0</v>
      </c>
      <c r="H18" s="478">
        <v>0</v>
      </c>
      <c r="I18" s="478">
        <v>0.34399999999999997</v>
      </c>
      <c r="J18" s="478">
        <v>-4.0000000000000001E-3</v>
      </c>
      <c r="K18" s="478">
        <v>2.1000000000000001E-2</v>
      </c>
      <c r="L18" s="478">
        <v>0</v>
      </c>
      <c r="M18" s="478">
        <v>0.36099999999999999</v>
      </c>
      <c r="N18" s="478">
        <v>0.34399999999999997</v>
      </c>
      <c r="O18" s="465"/>
      <c r="P18" s="82">
        <f t="shared" si="1"/>
        <v>0</v>
      </c>
      <c r="Q18" s="83">
        <f t="shared" si="2"/>
        <v>0</v>
      </c>
    </row>
    <row r="19" spans="1:17" ht="10.5" customHeight="1" x14ac:dyDescent="0.35">
      <c r="A19" s="432" t="s">
        <v>1252</v>
      </c>
      <c r="B19" s="432" t="s">
        <v>1253</v>
      </c>
      <c r="C19" s="526" t="s">
        <v>1254</v>
      </c>
      <c r="D19" s="414" t="s">
        <v>345</v>
      </c>
      <c r="E19" s="478">
        <v>0</v>
      </c>
      <c r="F19" s="478">
        <v>0</v>
      </c>
      <c r="G19" s="478">
        <v>0</v>
      </c>
      <c r="H19" s="478">
        <v>0</v>
      </c>
      <c r="I19" s="478">
        <v>0</v>
      </c>
      <c r="J19" s="478">
        <v>6.0000000000000001E-3</v>
      </c>
      <c r="K19" s="478">
        <v>-2.1000000000000001E-2</v>
      </c>
      <c r="L19" s="478">
        <v>0</v>
      </c>
      <c r="M19" s="478">
        <v>-1.5000000000000001E-2</v>
      </c>
      <c r="N19" s="478">
        <v>0</v>
      </c>
      <c r="O19" s="465"/>
      <c r="P19" s="82">
        <f t="shared" si="1"/>
        <v>0</v>
      </c>
      <c r="Q19" s="83">
        <f t="shared" si="2"/>
        <v>0</v>
      </c>
    </row>
    <row r="20" spans="1:17" ht="10.5" customHeight="1" x14ac:dyDescent="0.35">
      <c r="A20" s="432" t="s">
        <v>1255</v>
      </c>
      <c r="B20" s="432" t="s">
        <v>1256</v>
      </c>
      <c r="C20" s="526" t="s">
        <v>1257</v>
      </c>
      <c r="D20" s="414" t="s">
        <v>345</v>
      </c>
      <c r="E20" s="478">
        <v>0.03</v>
      </c>
      <c r="F20" s="478">
        <v>0</v>
      </c>
      <c r="G20" s="478">
        <v>0</v>
      </c>
      <c r="H20" s="478">
        <v>0.03</v>
      </c>
      <c r="I20" s="478">
        <v>0</v>
      </c>
      <c r="J20" s="478">
        <v>0</v>
      </c>
      <c r="K20" s="478">
        <v>0</v>
      </c>
      <c r="L20" s="478">
        <v>0</v>
      </c>
      <c r="M20" s="478">
        <v>0.03</v>
      </c>
      <c r="N20" s="478">
        <v>0.03</v>
      </c>
      <c r="O20" s="465"/>
      <c r="P20" s="82">
        <f t="shared" si="1"/>
        <v>0</v>
      </c>
      <c r="Q20" s="83">
        <f t="shared" si="2"/>
        <v>0</v>
      </c>
    </row>
    <row r="21" spans="1:17" ht="10.5" customHeight="1" x14ac:dyDescent="0.35">
      <c r="A21" s="432" t="s">
        <v>1258</v>
      </c>
      <c r="B21" s="432" t="s">
        <v>1259</v>
      </c>
      <c r="C21" s="526" t="s">
        <v>1260</v>
      </c>
      <c r="D21" s="414" t="s">
        <v>345</v>
      </c>
      <c r="E21" s="478">
        <v>0</v>
      </c>
      <c r="F21" s="478">
        <v>0</v>
      </c>
      <c r="G21" s="478">
        <v>0</v>
      </c>
      <c r="H21" s="478">
        <v>0</v>
      </c>
      <c r="I21" s="478">
        <v>0</v>
      </c>
      <c r="J21" s="478">
        <v>0</v>
      </c>
      <c r="K21" s="478">
        <v>0</v>
      </c>
      <c r="L21" s="478">
        <v>0</v>
      </c>
      <c r="M21" s="478">
        <v>0</v>
      </c>
      <c r="N21" s="478">
        <v>0</v>
      </c>
      <c r="O21" s="465"/>
      <c r="P21" s="82">
        <f t="shared" si="1"/>
        <v>0</v>
      </c>
      <c r="Q21" s="83">
        <f t="shared" si="2"/>
        <v>0</v>
      </c>
    </row>
    <row r="22" spans="1:17" ht="15" customHeight="1" x14ac:dyDescent="0.35">
      <c r="A22" s="432" t="s">
        <v>1261</v>
      </c>
      <c r="B22" s="514" t="s">
        <v>393</v>
      </c>
      <c r="C22" s="515" t="s">
        <v>1262</v>
      </c>
      <c r="D22" s="506" t="s">
        <v>345</v>
      </c>
      <c r="E22" s="524">
        <f>E23+E24+E25+E26+E27+E28+E29+E30</f>
        <v>-990.37900000000013</v>
      </c>
      <c r="F22" s="524">
        <f t="shared" ref="F22:N22" si="3">F23+F24+F25+F26+F27+F28+F29+F30</f>
        <v>6.8949999999999978</v>
      </c>
      <c r="G22" s="524">
        <f t="shared" si="3"/>
        <v>0</v>
      </c>
      <c r="H22" s="524">
        <f t="shared" si="3"/>
        <v>-983.48400000000015</v>
      </c>
      <c r="I22" s="524">
        <f t="shared" si="3"/>
        <v>248.41200000000001</v>
      </c>
      <c r="J22" s="524">
        <f t="shared" si="3"/>
        <v>790.78399999999999</v>
      </c>
      <c r="K22" s="524">
        <f t="shared" si="3"/>
        <v>-58.530999999999999</v>
      </c>
      <c r="L22" s="524">
        <f t="shared" si="3"/>
        <v>-67.165000000000006</v>
      </c>
      <c r="M22" s="524">
        <f t="shared" si="3"/>
        <v>-69.983999999999924</v>
      </c>
      <c r="N22" s="524">
        <f t="shared" si="3"/>
        <v>-735.07199999999966</v>
      </c>
      <c r="O22" s="465"/>
      <c r="P22" s="144">
        <f t="shared" si="1"/>
        <v>0</v>
      </c>
      <c r="Q22" s="145">
        <f t="shared" si="2"/>
        <v>1.9895196601282805E-13</v>
      </c>
    </row>
    <row r="23" spans="1:17" ht="10.5" customHeight="1" x14ac:dyDescent="0.35">
      <c r="A23" s="432" t="s">
        <v>1263</v>
      </c>
      <c r="B23" s="432" t="s">
        <v>1264</v>
      </c>
      <c r="C23" s="433" t="s">
        <v>1265</v>
      </c>
      <c r="D23" s="414" t="s">
        <v>345</v>
      </c>
      <c r="E23" s="478">
        <v>0</v>
      </c>
      <c r="F23" s="478">
        <v>0</v>
      </c>
      <c r="G23" s="478">
        <v>0</v>
      </c>
      <c r="H23" s="478">
        <f>E23+F23+G23</f>
        <v>0</v>
      </c>
      <c r="I23" s="478">
        <v>0</v>
      </c>
      <c r="J23" s="478">
        <v>0</v>
      </c>
      <c r="K23" s="478">
        <v>0</v>
      </c>
      <c r="L23" s="478">
        <v>0</v>
      </c>
      <c r="M23" s="478">
        <f>H23+I23+J23+K23+L23</f>
        <v>0</v>
      </c>
      <c r="N23" s="478">
        <f>H23+I23</f>
        <v>0</v>
      </c>
      <c r="O23" s="465"/>
      <c r="P23" s="82">
        <f t="shared" si="1"/>
        <v>0</v>
      </c>
      <c r="Q23" s="83">
        <f t="shared" si="2"/>
        <v>0</v>
      </c>
    </row>
    <row r="24" spans="1:17" ht="10.5" customHeight="1" x14ac:dyDescent="0.35">
      <c r="A24" s="432" t="s">
        <v>1266</v>
      </c>
      <c r="B24" s="432" t="s">
        <v>1267</v>
      </c>
      <c r="C24" s="433" t="s">
        <v>1268</v>
      </c>
      <c r="D24" s="414" t="s">
        <v>345</v>
      </c>
      <c r="E24" s="478">
        <f>E33+E42</f>
        <v>-2245.3270000000002</v>
      </c>
      <c r="F24" s="478">
        <f t="shared" ref="F24:N24" si="4">F33+F42</f>
        <v>-12.864000000000001</v>
      </c>
      <c r="G24" s="478">
        <f t="shared" si="4"/>
        <v>0</v>
      </c>
      <c r="H24" s="478">
        <f t="shared" si="4"/>
        <v>-2258.1910000000003</v>
      </c>
      <c r="I24" s="478">
        <f t="shared" si="4"/>
        <v>68.626000000000005</v>
      </c>
      <c r="J24" s="478">
        <f t="shared" si="4"/>
        <v>76.495999999999995</v>
      </c>
      <c r="K24" s="478">
        <f t="shared" si="4"/>
        <v>31.315000000000001</v>
      </c>
      <c r="L24" s="478">
        <f t="shared" si="4"/>
        <v>0</v>
      </c>
      <c r="M24" s="478">
        <f t="shared" si="4"/>
        <v>-2081.7539999999999</v>
      </c>
      <c r="N24" s="478">
        <f t="shared" si="4"/>
        <v>-2189.5650000000001</v>
      </c>
      <c r="O24" s="465"/>
      <c r="P24" s="82">
        <f t="shared" si="1"/>
        <v>0</v>
      </c>
      <c r="Q24" s="83">
        <f t="shared" si="2"/>
        <v>0</v>
      </c>
    </row>
    <row r="25" spans="1:17" ht="10.5" customHeight="1" x14ac:dyDescent="0.35">
      <c r="A25" s="432" t="s">
        <v>1269</v>
      </c>
      <c r="B25" s="432" t="s">
        <v>1270</v>
      </c>
      <c r="C25" s="433" t="s">
        <v>1271</v>
      </c>
      <c r="D25" s="414" t="s">
        <v>345</v>
      </c>
      <c r="E25" s="478">
        <v>-87.591999999999999</v>
      </c>
      <c r="F25" s="478">
        <v>1.6220000000000001</v>
      </c>
      <c r="G25" s="478">
        <v>0</v>
      </c>
      <c r="H25" s="478">
        <f t="shared" ref="H24:H29" si="5">E25+F25+G25</f>
        <v>-85.97</v>
      </c>
      <c r="I25" s="478">
        <v>-83.911000000000001</v>
      </c>
      <c r="J25" s="478">
        <v>-0.6</v>
      </c>
      <c r="K25" s="478">
        <v>-0.41299999999999998</v>
      </c>
      <c r="L25" s="478">
        <v>115.681</v>
      </c>
      <c r="M25" s="478">
        <f t="shared" ref="M24:M29" si="6">H25+I25+J25+K25+L25</f>
        <v>-55.213000000000008</v>
      </c>
      <c r="N25" s="478">
        <f t="shared" ref="N24:N29" si="7">H25+I25</f>
        <v>-169.881</v>
      </c>
      <c r="O25" s="465"/>
      <c r="P25" s="82">
        <f t="shared" si="1"/>
        <v>0</v>
      </c>
      <c r="Q25" s="83">
        <f t="shared" si="2"/>
        <v>0</v>
      </c>
    </row>
    <row r="26" spans="1:17" ht="10.5" customHeight="1" x14ac:dyDescent="0.35">
      <c r="A26" s="432" t="s">
        <v>1272</v>
      </c>
      <c r="B26" s="432" t="s">
        <v>1273</v>
      </c>
      <c r="C26" s="433" t="s">
        <v>1274</v>
      </c>
      <c r="D26" s="414" t="s">
        <v>345</v>
      </c>
      <c r="E26" s="478">
        <v>248.83799999999999</v>
      </c>
      <c r="F26" s="478">
        <v>15.694000000000001</v>
      </c>
      <c r="G26" s="478">
        <v>0</v>
      </c>
      <c r="H26" s="478">
        <f t="shared" si="5"/>
        <v>264.53199999999998</v>
      </c>
      <c r="I26" s="478">
        <v>0</v>
      </c>
      <c r="J26" s="478">
        <v>-3.5019999999999998</v>
      </c>
      <c r="K26" s="478">
        <v>0.49</v>
      </c>
      <c r="L26" s="478">
        <v>-182.846</v>
      </c>
      <c r="M26" s="478">
        <f t="shared" si="6"/>
        <v>78.673999999999978</v>
      </c>
      <c r="N26" s="478">
        <f t="shared" si="7"/>
        <v>264.53199999999998</v>
      </c>
      <c r="O26" s="465"/>
      <c r="P26" s="82">
        <f t="shared" si="1"/>
        <v>0</v>
      </c>
      <c r="Q26" s="83">
        <f t="shared" si="2"/>
        <v>0</v>
      </c>
    </row>
    <row r="27" spans="1:17" ht="10.5" customHeight="1" x14ac:dyDescent="0.35">
      <c r="A27" s="432" t="s">
        <v>1275</v>
      </c>
      <c r="B27" s="432" t="s">
        <v>1276</v>
      </c>
      <c r="C27" s="433" t="s">
        <v>1277</v>
      </c>
      <c r="D27" s="414" t="s">
        <v>345</v>
      </c>
      <c r="E27" s="478">
        <v>-319.221</v>
      </c>
      <c r="F27" s="478">
        <v>16.853999999999999</v>
      </c>
      <c r="G27" s="478">
        <v>0</v>
      </c>
      <c r="H27" s="478">
        <f t="shared" si="5"/>
        <v>-302.36700000000002</v>
      </c>
      <c r="I27" s="478">
        <v>1.51</v>
      </c>
      <c r="J27" s="478">
        <v>276.58999999999997</v>
      </c>
      <c r="K27" s="478">
        <v>-126.36199999999999</v>
      </c>
      <c r="L27" s="478">
        <v>0</v>
      </c>
      <c r="M27" s="478">
        <f t="shared" si="6"/>
        <v>-150.62900000000005</v>
      </c>
      <c r="N27" s="478">
        <f t="shared" si="7"/>
        <v>-300.85700000000003</v>
      </c>
      <c r="O27" s="465"/>
      <c r="P27" s="82">
        <f t="shared" si="1"/>
        <v>0</v>
      </c>
      <c r="Q27" s="83">
        <f t="shared" si="2"/>
        <v>0</v>
      </c>
    </row>
    <row r="28" spans="1:17" ht="10.5" customHeight="1" x14ac:dyDescent="0.35">
      <c r="A28" s="432" t="s">
        <v>1278</v>
      </c>
      <c r="B28" s="432" t="s">
        <v>1279</v>
      </c>
      <c r="C28" s="433" t="s">
        <v>1280</v>
      </c>
      <c r="D28" s="414" t="s">
        <v>345</v>
      </c>
      <c r="E28" s="478">
        <v>0</v>
      </c>
      <c r="F28" s="478">
        <v>0</v>
      </c>
      <c r="G28" s="478">
        <v>0</v>
      </c>
      <c r="H28" s="478">
        <f t="shared" si="5"/>
        <v>0</v>
      </c>
      <c r="I28" s="478">
        <v>0</v>
      </c>
      <c r="J28" s="478">
        <v>0</v>
      </c>
      <c r="K28" s="478">
        <v>0</v>
      </c>
      <c r="L28" s="478">
        <v>0</v>
      </c>
      <c r="M28" s="478">
        <f t="shared" si="6"/>
        <v>0</v>
      </c>
      <c r="N28" s="478">
        <f t="shared" si="7"/>
        <v>0</v>
      </c>
      <c r="O28" s="465"/>
      <c r="P28" s="82">
        <f t="shared" si="1"/>
        <v>0</v>
      </c>
      <c r="Q28" s="83">
        <f t="shared" si="2"/>
        <v>0</v>
      </c>
    </row>
    <row r="29" spans="1:17" ht="10.5" customHeight="1" x14ac:dyDescent="0.35">
      <c r="A29" s="432" t="s">
        <v>1281</v>
      </c>
      <c r="B29" s="432" t="s">
        <v>1282</v>
      </c>
      <c r="C29" s="433" t="s">
        <v>1283</v>
      </c>
      <c r="D29" s="414" t="s">
        <v>345</v>
      </c>
      <c r="E29" s="478">
        <v>0</v>
      </c>
      <c r="F29" s="478">
        <v>0</v>
      </c>
      <c r="G29" s="478">
        <v>0</v>
      </c>
      <c r="H29" s="478">
        <f t="shared" si="5"/>
        <v>0</v>
      </c>
      <c r="I29" s="478">
        <v>0</v>
      </c>
      <c r="J29" s="478">
        <v>0</v>
      </c>
      <c r="K29" s="478">
        <v>0</v>
      </c>
      <c r="L29" s="478">
        <v>0</v>
      </c>
      <c r="M29" s="478">
        <f t="shared" si="6"/>
        <v>0</v>
      </c>
      <c r="N29" s="478">
        <f t="shared" si="7"/>
        <v>0</v>
      </c>
      <c r="O29" s="465"/>
      <c r="P29" s="82">
        <f t="shared" si="1"/>
        <v>0</v>
      </c>
      <c r="Q29" s="83">
        <f t="shared" si="2"/>
        <v>0</v>
      </c>
    </row>
    <row r="30" spans="1:17" ht="10.5" customHeight="1" x14ac:dyDescent="0.35">
      <c r="A30" s="432" t="s">
        <v>1284</v>
      </c>
      <c r="B30" s="432" t="s">
        <v>1285</v>
      </c>
      <c r="C30" s="433" t="s">
        <v>1286</v>
      </c>
      <c r="D30" s="414" t="s">
        <v>345</v>
      </c>
      <c r="E30" s="478">
        <f>E39+E48</f>
        <v>1412.923</v>
      </c>
      <c r="F30" s="478">
        <f t="shared" ref="F30:N30" si="8">F39+F48</f>
        <v>-14.411</v>
      </c>
      <c r="G30" s="478">
        <f t="shared" si="8"/>
        <v>0</v>
      </c>
      <c r="H30" s="478">
        <f t="shared" si="8"/>
        <v>1398.5119999999999</v>
      </c>
      <c r="I30" s="478">
        <f t="shared" si="8"/>
        <v>262.18700000000001</v>
      </c>
      <c r="J30" s="478">
        <f t="shared" si="8"/>
        <v>441.8</v>
      </c>
      <c r="K30" s="478">
        <f t="shared" si="8"/>
        <v>36.439</v>
      </c>
      <c r="L30" s="478">
        <f t="shared" si="8"/>
        <v>0</v>
      </c>
      <c r="M30" s="478">
        <f t="shared" si="8"/>
        <v>2138.9380000000001</v>
      </c>
      <c r="N30" s="478">
        <f t="shared" si="8"/>
        <v>1660.6990000000001</v>
      </c>
      <c r="O30" s="465"/>
      <c r="P30" s="82">
        <f t="shared" si="1"/>
        <v>0</v>
      </c>
      <c r="Q30" s="83">
        <f t="shared" si="2"/>
        <v>0</v>
      </c>
    </row>
    <row r="31" spans="1:17" ht="15" customHeight="1" x14ac:dyDescent="0.35">
      <c r="A31" s="432" t="s">
        <v>1287</v>
      </c>
      <c r="B31" s="429" t="s">
        <v>395</v>
      </c>
      <c r="C31" s="525" t="s">
        <v>1288</v>
      </c>
      <c r="D31" s="414" t="s">
        <v>345</v>
      </c>
      <c r="E31" s="478">
        <f>E32+E33+E34+E35+E36+E37+E38+E39</f>
        <v>-639.83660000000032</v>
      </c>
      <c r="F31" s="478">
        <f t="shared" ref="F31:N31" si="9">F32+F33+F34+F35+F36+F37+F38+F39</f>
        <v>6.8949999999999978</v>
      </c>
      <c r="G31" s="478">
        <f t="shared" si="9"/>
        <v>0</v>
      </c>
      <c r="H31" s="478">
        <f t="shared" si="9"/>
        <v>-632.94160000000011</v>
      </c>
      <c r="I31" s="478">
        <f t="shared" si="9"/>
        <v>248.41200000000001</v>
      </c>
      <c r="J31" s="478">
        <f t="shared" si="9"/>
        <v>790.78399999999999</v>
      </c>
      <c r="K31" s="478">
        <f t="shared" si="9"/>
        <v>-58.530999999999999</v>
      </c>
      <c r="L31" s="478">
        <f t="shared" si="9"/>
        <v>-67.165000000000006</v>
      </c>
      <c r="M31" s="478">
        <f t="shared" si="9"/>
        <v>280.55839999999989</v>
      </c>
      <c r="N31" s="478">
        <f t="shared" si="9"/>
        <v>-384.52959999999985</v>
      </c>
      <c r="O31" s="465"/>
      <c r="P31" s="82">
        <f t="shared" si="1"/>
        <v>2.2737367544323206E-13</v>
      </c>
      <c r="Q31" s="83">
        <f t="shared" si="2"/>
        <v>0</v>
      </c>
    </row>
    <row r="32" spans="1:17" ht="10.5" customHeight="1" x14ac:dyDescent="0.35">
      <c r="A32" s="432" t="s">
        <v>1289</v>
      </c>
      <c r="B32" s="432" t="s">
        <v>1290</v>
      </c>
      <c r="C32" s="526" t="s">
        <v>1291</v>
      </c>
      <c r="D32" s="414" t="s">
        <v>345</v>
      </c>
      <c r="E32" s="478">
        <v>0</v>
      </c>
      <c r="F32" s="478">
        <v>0</v>
      </c>
      <c r="G32" s="478">
        <v>0</v>
      </c>
      <c r="H32" s="478">
        <v>0</v>
      </c>
      <c r="I32" s="478">
        <v>0</v>
      </c>
      <c r="J32" s="478">
        <v>0</v>
      </c>
      <c r="K32" s="478">
        <v>0</v>
      </c>
      <c r="L32" s="478">
        <v>0</v>
      </c>
      <c r="M32" s="478">
        <v>0</v>
      </c>
      <c r="N32" s="478">
        <v>0</v>
      </c>
      <c r="O32" s="465"/>
      <c r="P32" s="82">
        <f t="shared" si="1"/>
        <v>0</v>
      </c>
      <c r="Q32" s="83">
        <f t="shared" si="2"/>
        <v>0</v>
      </c>
    </row>
    <row r="33" spans="1:17" ht="10.5" customHeight="1" x14ac:dyDescent="0.35">
      <c r="A33" s="432" t="s">
        <v>1292</v>
      </c>
      <c r="B33" s="432" t="s">
        <v>1293</v>
      </c>
      <c r="C33" s="526" t="s">
        <v>1294</v>
      </c>
      <c r="D33" s="414" t="s">
        <v>345</v>
      </c>
      <c r="E33" s="478">
        <v>-2245.3270000000002</v>
      </c>
      <c r="F33" s="478">
        <v>-12.864000000000001</v>
      </c>
      <c r="G33" s="478">
        <v>0</v>
      </c>
      <c r="H33" s="478">
        <f>E33+F33+G33</f>
        <v>-2258.1910000000003</v>
      </c>
      <c r="I33" s="478">
        <v>68.626000000000005</v>
      </c>
      <c r="J33" s="478">
        <v>76.495999999999995</v>
      </c>
      <c r="K33" s="478">
        <v>31.315000000000001</v>
      </c>
      <c r="L33" s="478">
        <v>0</v>
      </c>
      <c r="M33" s="478">
        <f>H33+I33+J33+K33+L33</f>
        <v>-2081.7539999999999</v>
      </c>
      <c r="N33" s="478">
        <f>H33+I33</f>
        <v>-2189.5650000000001</v>
      </c>
      <c r="O33" s="465"/>
      <c r="P33" s="82">
        <f t="shared" si="1"/>
        <v>0</v>
      </c>
      <c r="Q33" s="83">
        <f t="shared" si="2"/>
        <v>0</v>
      </c>
    </row>
    <row r="34" spans="1:17" ht="10.5" customHeight="1" x14ac:dyDescent="0.35">
      <c r="A34" s="432" t="s">
        <v>1295</v>
      </c>
      <c r="B34" s="432" t="s">
        <v>1296</v>
      </c>
      <c r="C34" s="526" t="s">
        <v>1297</v>
      </c>
      <c r="D34" s="414" t="s">
        <v>345</v>
      </c>
      <c r="E34" s="478">
        <v>-87.591999999999999</v>
      </c>
      <c r="F34" s="478">
        <v>1.6220000000000001</v>
      </c>
      <c r="G34" s="478">
        <v>0</v>
      </c>
      <c r="H34" s="478">
        <f t="shared" ref="H34:H39" si="10">E34+F34+G34</f>
        <v>-85.97</v>
      </c>
      <c r="I34" s="478">
        <v>-83.911000000000001</v>
      </c>
      <c r="J34" s="478">
        <v>-0.6</v>
      </c>
      <c r="K34" s="478">
        <v>-0.41299999999999998</v>
      </c>
      <c r="L34" s="478">
        <v>115.681</v>
      </c>
      <c r="M34" s="478">
        <f t="shared" ref="M34:M39" si="11">H34+I34+J34+K34+L34</f>
        <v>-55.213000000000008</v>
      </c>
      <c r="N34" s="478">
        <f t="shared" ref="N34:N39" si="12">H34+I34</f>
        <v>-169.881</v>
      </c>
      <c r="O34" s="465"/>
      <c r="P34" s="82">
        <f t="shared" si="1"/>
        <v>0</v>
      </c>
      <c r="Q34" s="83">
        <f t="shared" si="2"/>
        <v>0</v>
      </c>
    </row>
    <row r="35" spans="1:17" ht="10.5" customHeight="1" x14ac:dyDescent="0.35">
      <c r="A35" s="432" t="s">
        <v>1298</v>
      </c>
      <c r="B35" s="432" t="s">
        <v>1299</v>
      </c>
      <c r="C35" s="526" t="s">
        <v>1300</v>
      </c>
      <c r="D35" s="414" t="s">
        <v>345</v>
      </c>
      <c r="E35" s="478">
        <v>599.38040000000001</v>
      </c>
      <c r="F35" s="478">
        <v>15.694000000000001</v>
      </c>
      <c r="G35" s="478">
        <v>0</v>
      </c>
      <c r="H35" s="478">
        <f t="shared" si="10"/>
        <v>615.07439999999997</v>
      </c>
      <c r="I35" s="478">
        <v>0</v>
      </c>
      <c r="J35" s="478">
        <v>-3.5019999999999998</v>
      </c>
      <c r="K35" s="478">
        <v>0.49</v>
      </c>
      <c r="L35" s="478">
        <v>-182.846</v>
      </c>
      <c r="M35" s="478">
        <f t="shared" si="11"/>
        <v>429.21640000000002</v>
      </c>
      <c r="N35" s="478">
        <f t="shared" si="12"/>
        <v>615.07439999999997</v>
      </c>
      <c r="O35" s="465"/>
      <c r="P35" s="82">
        <f t="shared" si="1"/>
        <v>0</v>
      </c>
      <c r="Q35" s="83">
        <f t="shared" si="2"/>
        <v>0</v>
      </c>
    </row>
    <row r="36" spans="1:17" ht="10.5" customHeight="1" x14ac:dyDescent="0.35">
      <c r="A36" s="432" t="s">
        <v>1301</v>
      </c>
      <c r="B36" s="432" t="s">
        <v>1302</v>
      </c>
      <c r="C36" s="526" t="s">
        <v>1303</v>
      </c>
      <c r="D36" s="414" t="s">
        <v>345</v>
      </c>
      <c r="E36" s="478">
        <v>-319.221</v>
      </c>
      <c r="F36" s="478">
        <v>16.853999999999999</v>
      </c>
      <c r="G36" s="478">
        <v>0</v>
      </c>
      <c r="H36" s="478">
        <f t="shared" si="10"/>
        <v>-302.36700000000002</v>
      </c>
      <c r="I36" s="478">
        <v>1.51</v>
      </c>
      <c r="J36" s="478">
        <v>276.58999999999997</v>
      </c>
      <c r="K36" s="478">
        <v>-126.36199999999999</v>
      </c>
      <c r="L36" s="478">
        <v>0</v>
      </c>
      <c r="M36" s="478">
        <f t="shared" si="11"/>
        <v>-150.62900000000005</v>
      </c>
      <c r="N36" s="478">
        <f t="shared" si="12"/>
        <v>-300.85700000000003</v>
      </c>
      <c r="O36" s="465"/>
      <c r="P36" s="82">
        <f t="shared" si="1"/>
        <v>0</v>
      </c>
      <c r="Q36" s="83">
        <f t="shared" si="2"/>
        <v>0</v>
      </c>
    </row>
    <row r="37" spans="1:17" ht="10.5" customHeight="1" x14ac:dyDescent="0.35">
      <c r="A37" s="432" t="s">
        <v>1304</v>
      </c>
      <c r="B37" s="432" t="s">
        <v>1305</v>
      </c>
      <c r="C37" s="526" t="s">
        <v>1306</v>
      </c>
      <c r="D37" s="414" t="s">
        <v>345</v>
      </c>
      <c r="E37" s="478">
        <v>0</v>
      </c>
      <c r="F37" s="478">
        <v>0</v>
      </c>
      <c r="G37" s="478">
        <v>0</v>
      </c>
      <c r="H37" s="478">
        <f t="shared" si="10"/>
        <v>0</v>
      </c>
      <c r="I37" s="478">
        <v>0</v>
      </c>
      <c r="J37" s="478">
        <v>0</v>
      </c>
      <c r="K37" s="478">
        <v>0</v>
      </c>
      <c r="L37" s="478">
        <v>0</v>
      </c>
      <c r="M37" s="478">
        <f t="shared" si="11"/>
        <v>0</v>
      </c>
      <c r="N37" s="478">
        <f t="shared" si="12"/>
        <v>0</v>
      </c>
      <c r="O37" s="465"/>
      <c r="P37" s="82">
        <f t="shared" si="1"/>
        <v>0</v>
      </c>
      <c r="Q37" s="83">
        <f t="shared" si="2"/>
        <v>0</v>
      </c>
    </row>
    <row r="38" spans="1:17" ht="10.5" customHeight="1" x14ac:dyDescent="0.35">
      <c r="A38" s="432" t="s">
        <v>1307</v>
      </c>
      <c r="B38" s="432" t="s">
        <v>1308</v>
      </c>
      <c r="C38" s="526" t="s">
        <v>1309</v>
      </c>
      <c r="D38" s="414" t="s">
        <v>345</v>
      </c>
      <c r="E38" s="478">
        <v>0</v>
      </c>
      <c r="F38" s="478">
        <v>0</v>
      </c>
      <c r="G38" s="478">
        <v>0</v>
      </c>
      <c r="H38" s="478">
        <f t="shared" si="10"/>
        <v>0</v>
      </c>
      <c r="I38" s="478">
        <v>0</v>
      </c>
      <c r="J38" s="478">
        <v>0</v>
      </c>
      <c r="K38" s="478">
        <v>0</v>
      </c>
      <c r="L38" s="478">
        <v>0</v>
      </c>
      <c r="M38" s="478">
        <f t="shared" si="11"/>
        <v>0</v>
      </c>
      <c r="N38" s="478">
        <f t="shared" si="12"/>
        <v>0</v>
      </c>
      <c r="O38" s="465"/>
      <c r="P38" s="82">
        <f t="shared" si="1"/>
        <v>0</v>
      </c>
      <c r="Q38" s="83">
        <f t="shared" si="2"/>
        <v>0</v>
      </c>
    </row>
    <row r="39" spans="1:17" ht="10.5" customHeight="1" x14ac:dyDescent="0.35">
      <c r="A39" s="432" t="s">
        <v>1310</v>
      </c>
      <c r="B39" s="432" t="s">
        <v>1311</v>
      </c>
      <c r="C39" s="526" t="s">
        <v>1312</v>
      </c>
      <c r="D39" s="414" t="s">
        <v>345</v>
      </c>
      <c r="E39" s="478">
        <v>1412.923</v>
      </c>
      <c r="F39" s="478">
        <v>-14.411</v>
      </c>
      <c r="G39" s="478">
        <v>0</v>
      </c>
      <c r="H39" s="478">
        <f t="shared" si="10"/>
        <v>1398.5119999999999</v>
      </c>
      <c r="I39" s="478">
        <v>262.18700000000001</v>
      </c>
      <c r="J39" s="478">
        <v>441.8</v>
      </c>
      <c r="K39" s="478">
        <v>36.439</v>
      </c>
      <c r="L39" s="478">
        <v>0</v>
      </c>
      <c r="M39" s="478">
        <f t="shared" si="11"/>
        <v>2138.9380000000001</v>
      </c>
      <c r="N39" s="478">
        <f t="shared" si="12"/>
        <v>1660.6990000000001</v>
      </c>
      <c r="O39" s="465"/>
      <c r="P39" s="82">
        <f t="shared" si="1"/>
        <v>0</v>
      </c>
      <c r="Q39" s="83">
        <f t="shared" si="2"/>
        <v>0</v>
      </c>
    </row>
    <row r="40" spans="1:17" ht="15" customHeight="1" x14ac:dyDescent="0.35">
      <c r="A40" s="432" t="s">
        <v>1313</v>
      </c>
      <c r="B40" s="429" t="s">
        <v>397</v>
      </c>
      <c r="C40" s="525" t="s">
        <v>1314</v>
      </c>
      <c r="D40" s="414" t="s">
        <v>345</v>
      </c>
      <c r="E40" s="478">
        <v>-350.54199999999997</v>
      </c>
      <c r="F40" s="478">
        <v>0</v>
      </c>
      <c r="G40" s="477">
        <v>0</v>
      </c>
      <c r="H40" s="478">
        <v>-350.54199999999997</v>
      </c>
      <c r="I40" s="478">
        <v>0</v>
      </c>
      <c r="J40" s="478">
        <v>0</v>
      </c>
      <c r="K40" s="478">
        <v>0</v>
      </c>
      <c r="L40" s="477">
        <v>0</v>
      </c>
      <c r="M40" s="478">
        <v>-350.54199999999997</v>
      </c>
      <c r="N40" s="478">
        <v>-350.54199999999997</v>
      </c>
      <c r="O40" s="465"/>
      <c r="P40" s="82">
        <f t="shared" ref="P40:P71" si="13">IF(OR(H40="NA",E40="NA",F40="NA",G40="NA"),"NA",SUM(H40)-SUM(E40:G40))</f>
        <v>0</v>
      </c>
      <c r="Q40" s="83">
        <f t="shared" ref="Q40:Q71" si="14">IF(OR(M40="NA",H40="NA",I40="NA",J40="NA",K40="NA",L40="NA"),"NA",SUM(M40)-SUM(H40:L40))</f>
        <v>0</v>
      </c>
    </row>
    <row r="41" spans="1:17" ht="10.5" customHeight="1" x14ac:dyDescent="0.35">
      <c r="A41" s="432" t="s">
        <v>1315</v>
      </c>
      <c r="B41" s="432" t="s">
        <v>1316</v>
      </c>
      <c r="C41" s="526" t="s">
        <v>1291</v>
      </c>
      <c r="D41" s="414" t="s">
        <v>345</v>
      </c>
      <c r="E41" s="478">
        <v>0</v>
      </c>
      <c r="F41" s="478">
        <v>0</v>
      </c>
      <c r="G41" s="478">
        <v>0</v>
      </c>
      <c r="H41" s="478">
        <v>0</v>
      </c>
      <c r="I41" s="478">
        <v>0</v>
      </c>
      <c r="J41" s="478">
        <v>0</v>
      </c>
      <c r="K41" s="478">
        <v>0</v>
      </c>
      <c r="L41" s="478">
        <v>0</v>
      </c>
      <c r="M41" s="478">
        <v>0</v>
      </c>
      <c r="N41" s="545">
        <v>0</v>
      </c>
      <c r="O41" s="465"/>
      <c r="P41" s="82">
        <f t="shared" si="13"/>
        <v>0</v>
      </c>
      <c r="Q41" s="83">
        <f t="shared" si="14"/>
        <v>0</v>
      </c>
    </row>
    <row r="42" spans="1:17" ht="10.5" customHeight="1" x14ac:dyDescent="0.35">
      <c r="A42" s="432" t="s">
        <v>1317</v>
      </c>
      <c r="B42" s="432" t="s">
        <v>1318</v>
      </c>
      <c r="C42" s="526" t="s">
        <v>1294</v>
      </c>
      <c r="D42" s="414" t="s">
        <v>345</v>
      </c>
      <c r="E42" s="478">
        <v>0</v>
      </c>
      <c r="F42" s="478">
        <v>0</v>
      </c>
      <c r="G42" s="478">
        <v>0</v>
      </c>
      <c r="H42" s="478">
        <v>0</v>
      </c>
      <c r="I42" s="478">
        <v>0</v>
      </c>
      <c r="J42" s="478">
        <v>0</v>
      </c>
      <c r="K42" s="479">
        <v>0</v>
      </c>
      <c r="L42" s="478">
        <v>0</v>
      </c>
      <c r="M42" s="478">
        <v>0</v>
      </c>
      <c r="N42" s="478">
        <v>0</v>
      </c>
      <c r="O42" s="465"/>
      <c r="P42" s="82">
        <f t="shared" si="13"/>
        <v>0</v>
      </c>
      <c r="Q42" s="83">
        <f t="shared" si="14"/>
        <v>0</v>
      </c>
    </row>
    <row r="43" spans="1:17" ht="10.5" customHeight="1" x14ac:dyDescent="0.35">
      <c r="A43" s="432" t="s">
        <v>1319</v>
      </c>
      <c r="B43" s="432" t="s">
        <v>1320</v>
      </c>
      <c r="C43" s="526" t="s">
        <v>1297</v>
      </c>
      <c r="D43" s="414" t="s">
        <v>345</v>
      </c>
      <c r="E43" s="478">
        <v>0</v>
      </c>
      <c r="F43" s="478">
        <v>0</v>
      </c>
      <c r="G43" s="478">
        <v>0</v>
      </c>
      <c r="H43" s="478">
        <v>0</v>
      </c>
      <c r="I43" s="478">
        <v>0</v>
      </c>
      <c r="J43" s="478">
        <v>0</v>
      </c>
      <c r="K43" s="479">
        <v>0</v>
      </c>
      <c r="L43" s="478">
        <v>0</v>
      </c>
      <c r="M43" s="478">
        <v>0</v>
      </c>
      <c r="N43" s="478">
        <v>0</v>
      </c>
      <c r="O43" s="465"/>
      <c r="P43" s="82">
        <f t="shared" si="13"/>
        <v>0</v>
      </c>
      <c r="Q43" s="83">
        <f t="shared" si="14"/>
        <v>0</v>
      </c>
    </row>
    <row r="44" spans="1:17" ht="10.5" customHeight="1" x14ac:dyDescent="0.35">
      <c r="A44" s="432" t="s">
        <v>1321</v>
      </c>
      <c r="B44" s="432" t="s">
        <v>1322</v>
      </c>
      <c r="C44" s="526" t="s">
        <v>1300</v>
      </c>
      <c r="D44" s="414" t="s">
        <v>345</v>
      </c>
      <c r="E44" s="478">
        <v>-350.54199999999997</v>
      </c>
      <c r="F44" s="478">
        <v>0</v>
      </c>
      <c r="G44" s="478">
        <v>0</v>
      </c>
      <c r="H44" s="478">
        <v>-350.54199999999997</v>
      </c>
      <c r="I44" s="478">
        <v>0</v>
      </c>
      <c r="J44" s="478">
        <v>0</v>
      </c>
      <c r="K44" s="479">
        <v>0</v>
      </c>
      <c r="L44" s="478">
        <v>0</v>
      </c>
      <c r="M44" s="478">
        <v>-350.54199999999997</v>
      </c>
      <c r="N44" s="478">
        <v>-350.54199999999997</v>
      </c>
      <c r="O44" s="465"/>
      <c r="P44" s="82">
        <f t="shared" si="13"/>
        <v>0</v>
      </c>
      <c r="Q44" s="83">
        <f t="shared" si="14"/>
        <v>0</v>
      </c>
    </row>
    <row r="45" spans="1:17" ht="10.5" customHeight="1" x14ac:dyDescent="0.35">
      <c r="A45" s="432" t="s">
        <v>1323</v>
      </c>
      <c r="B45" s="432" t="s">
        <v>1324</v>
      </c>
      <c r="C45" s="526" t="s">
        <v>1303</v>
      </c>
      <c r="D45" s="414" t="s">
        <v>345</v>
      </c>
      <c r="E45" s="478">
        <v>0</v>
      </c>
      <c r="F45" s="478">
        <v>0</v>
      </c>
      <c r="G45" s="478">
        <v>0</v>
      </c>
      <c r="H45" s="478">
        <v>0</v>
      </c>
      <c r="I45" s="478">
        <v>0</v>
      </c>
      <c r="J45" s="478">
        <v>0</v>
      </c>
      <c r="K45" s="479">
        <v>0</v>
      </c>
      <c r="L45" s="478">
        <v>0</v>
      </c>
      <c r="M45" s="478">
        <v>0</v>
      </c>
      <c r="N45" s="478">
        <v>0</v>
      </c>
      <c r="O45" s="465"/>
      <c r="P45" s="82">
        <f t="shared" si="13"/>
        <v>0</v>
      </c>
      <c r="Q45" s="83">
        <f t="shared" si="14"/>
        <v>0</v>
      </c>
    </row>
    <row r="46" spans="1:17" ht="10.5" customHeight="1" x14ac:dyDescent="0.35">
      <c r="A46" s="432" t="s">
        <v>1325</v>
      </c>
      <c r="B46" s="432" t="s">
        <v>1326</v>
      </c>
      <c r="C46" s="526" t="s">
        <v>1306</v>
      </c>
      <c r="D46" s="414" t="s">
        <v>345</v>
      </c>
      <c r="E46" s="478">
        <v>0</v>
      </c>
      <c r="F46" s="478">
        <v>0</v>
      </c>
      <c r="G46" s="478">
        <v>0</v>
      </c>
      <c r="H46" s="478">
        <v>0</v>
      </c>
      <c r="I46" s="478">
        <v>0</v>
      </c>
      <c r="J46" s="478">
        <v>0</v>
      </c>
      <c r="K46" s="479">
        <v>0</v>
      </c>
      <c r="L46" s="478">
        <v>0</v>
      </c>
      <c r="M46" s="478">
        <v>0</v>
      </c>
      <c r="N46" s="478">
        <v>0</v>
      </c>
      <c r="O46" s="465"/>
      <c r="P46" s="82">
        <f t="shared" si="13"/>
        <v>0</v>
      </c>
      <c r="Q46" s="83">
        <f t="shared" si="14"/>
        <v>0</v>
      </c>
    </row>
    <row r="47" spans="1:17" ht="10.5" customHeight="1" x14ac:dyDescent="0.35">
      <c r="A47" s="432" t="s">
        <v>1327</v>
      </c>
      <c r="B47" s="432" t="s">
        <v>1328</v>
      </c>
      <c r="C47" s="526" t="s">
        <v>1309</v>
      </c>
      <c r="D47" s="414" t="s">
        <v>345</v>
      </c>
      <c r="E47" s="478">
        <v>0</v>
      </c>
      <c r="F47" s="478">
        <v>0</v>
      </c>
      <c r="G47" s="478">
        <v>0</v>
      </c>
      <c r="H47" s="478">
        <v>0</v>
      </c>
      <c r="I47" s="478">
        <v>0</v>
      </c>
      <c r="J47" s="478">
        <v>0</v>
      </c>
      <c r="K47" s="479">
        <v>0</v>
      </c>
      <c r="L47" s="478">
        <v>0</v>
      </c>
      <c r="M47" s="478">
        <v>0</v>
      </c>
      <c r="N47" s="478">
        <v>0</v>
      </c>
      <c r="O47" s="465"/>
      <c r="P47" s="82">
        <f t="shared" si="13"/>
        <v>0</v>
      </c>
      <c r="Q47" s="83">
        <f t="shared" si="14"/>
        <v>0</v>
      </c>
    </row>
    <row r="48" spans="1:17" ht="10.5" customHeight="1" x14ac:dyDescent="0.35">
      <c r="A48" s="432" t="s">
        <v>1329</v>
      </c>
      <c r="B48" s="432" t="s">
        <v>1330</v>
      </c>
      <c r="C48" s="526" t="s">
        <v>1312</v>
      </c>
      <c r="D48" s="414" t="s">
        <v>345</v>
      </c>
      <c r="E48" s="478">
        <v>0</v>
      </c>
      <c r="F48" s="478">
        <v>0</v>
      </c>
      <c r="G48" s="497">
        <v>0</v>
      </c>
      <c r="H48" s="478">
        <v>0</v>
      </c>
      <c r="I48" s="478">
        <v>0</v>
      </c>
      <c r="J48" s="478">
        <v>0</v>
      </c>
      <c r="K48" s="479">
        <v>0</v>
      </c>
      <c r="L48" s="497">
        <v>0</v>
      </c>
      <c r="M48" s="478">
        <v>0</v>
      </c>
      <c r="N48" s="478">
        <v>0</v>
      </c>
      <c r="O48" s="465"/>
      <c r="P48" s="82">
        <f t="shared" si="13"/>
        <v>0</v>
      </c>
      <c r="Q48" s="83">
        <f t="shared" si="14"/>
        <v>0</v>
      </c>
    </row>
    <row r="49" spans="1:17" ht="15" customHeight="1" x14ac:dyDescent="0.35">
      <c r="A49" s="432" t="s">
        <v>1331</v>
      </c>
      <c r="B49" s="514" t="s">
        <v>399</v>
      </c>
      <c r="C49" s="515" t="s">
        <v>1332</v>
      </c>
      <c r="D49" s="506" t="s">
        <v>345</v>
      </c>
      <c r="E49" s="524">
        <v>1354.4830000000002</v>
      </c>
      <c r="F49" s="524">
        <v>32.927999999999997</v>
      </c>
      <c r="G49" s="524">
        <v>0</v>
      </c>
      <c r="H49" s="524">
        <v>1387.4110000000001</v>
      </c>
      <c r="I49" s="524">
        <v>-216.904</v>
      </c>
      <c r="J49" s="524">
        <v>-14.187999999999995</v>
      </c>
      <c r="K49" s="524">
        <v>45.521000000000001</v>
      </c>
      <c r="L49" s="524">
        <v>-67.165000000000006</v>
      </c>
      <c r="M49" s="524">
        <v>1134.675</v>
      </c>
      <c r="N49" s="524">
        <v>1170.5070000000001</v>
      </c>
      <c r="O49" s="465"/>
      <c r="P49" s="144">
        <f t="shared" si="13"/>
        <v>0</v>
      </c>
      <c r="Q49" s="145">
        <f t="shared" si="14"/>
        <v>0</v>
      </c>
    </row>
    <row r="50" spans="1:17" ht="10.5" customHeight="1" x14ac:dyDescent="0.35">
      <c r="A50" s="432" t="s">
        <v>1333</v>
      </c>
      <c r="B50" s="432" t="s">
        <v>1334</v>
      </c>
      <c r="C50" s="433" t="s">
        <v>1335</v>
      </c>
      <c r="D50" s="414" t="s">
        <v>345</v>
      </c>
      <c r="E50" s="478">
        <v>0</v>
      </c>
      <c r="F50" s="478">
        <v>0</v>
      </c>
      <c r="G50" s="478">
        <v>0</v>
      </c>
      <c r="H50" s="478">
        <v>0</v>
      </c>
      <c r="I50" s="478">
        <v>0</v>
      </c>
      <c r="J50" s="478">
        <v>0</v>
      </c>
      <c r="K50" s="478">
        <v>0</v>
      </c>
      <c r="L50" s="478">
        <v>0</v>
      </c>
      <c r="M50" s="478">
        <v>0</v>
      </c>
      <c r="N50" s="478">
        <v>0</v>
      </c>
      <c r="O50" s="465"/>
      <c r="P50" s="82">
        <f t="shared" si="13"/>
        <v>0</v>
      </c>
      <c r="Q50" s="83">
        <f t="shared" si="14"/>
        <v>0</v>
      </c>
    </row>
    <row r="51" spans="1:17" ht="10.5" customHeight="1" x14ac:dyDescent="0.35">
      <c r="A51" s="432" t="s">
        <v>1336</v>
      </c>
      <c r="B51" s="432" t="s">
        <v>1337</v>
      </c>
      <c r="C51" s="433" t="s">
        <v>1338</v>
      </c>
      <c r="D51" s="414" t="s">
        <v>345</v>
      </c>
      <c r="E51" s="478">
        <v>0</v>
      </c>
      <c r="F51" s="478">
        <v>0</v>
      </c>
      <c r="G51" s="478">
        <v>0</v>
      </c>
      <c r="H51" s="478">
        <v>0</v>
      </c>
      <c r="I51" s="478">
        <v>0</v>
      </c>
      <c r="J51" s="478">
        <v>0</v>
      </c>
      <c r="K51" s="478">
        <v>0</v>
      </c>
      <c r="L51" s="478">
        <v>0</v>
      </c>
      <c r="M51" s="478">
        <v>0</v>
      </c>
      <c r="N51" s="478">
        <v>0</v>
      </c>
      <c r="O51" s="465"/>
      <c r="P51" s="82">
        <f t="shared" si="13"/>
        <v>0</v>
      </c>
      <c r="Q51" s="83">
        <f t="shared" si="14"/>
        <v>0</v>
      </c>
    </row>
    <row r="52" spans="1:17" ht="10.5" customHeight="1" x14ac:dyDescent="0.35">
      <c r="A52" s="432" t="s">
        <v>1339</v>
      </c>
      <c r="B52" s="432" t="s">
        <v>1340</v>
      </c>
      <c r="C52" s="433" t="s">
        <v>1341</v>
      </c>
      <c r="D52" s="414" t="s">
        <v>345</v>
      </c>
      <c r="E52" s="478">
        <v>638.46100000000001</v>
      </c>
      <c r="F52" s="478">
        <v>12.579000000000001</v>
      </c>
      <c r="G52" s="478">
        <v>0</v>
      </c>
      <c r="H52" s="478">
        <v>651.04</v>
      </c>
      <c r="I52" s="478">
        <v>0</v>
      </c>
      <c r="J52" s="478">
        <v>26.314</v>
      </c>
      <c r="K52" s="478">
        <v>17.911000000000001</v>
      </c>
      <c r="L52" s="478">
        <v>115.681</v>
      </c>
      <c r="M52" s="478">
        <v>810.94600000000003</v>
      </c>
      <c r="N52" s="478">
        <v>651.04</v>
      </c>
      <c r="O52" s="465"/>
      <c r="P52" s="82">
        <f t="shared" si="13"/>
        <v>0</v>
      </c>
      <c r="Q52" s="83">
        <f t="shared" si="14"/>
        <v>1.1368683772161603E-13</v>
      </c>
    </row>
    <row r="53" spans="1:17" ht="10.5" customHeight="1" x14ac:dyDescent="0.35">
      <c r="A53" s="432" t="s">
        <v>1342</v>
      </c>
      <c r="B53" s="432" t="s">
        <v>1343</v>
      </c>
      <c r="C53" s="433" t="s">
        <v>1344</v>
      </c>
      <c r="D53" s="414" t="s">
        <v>345</v>
      </c>
      <c r="E53" s="478">
        <v>-23.064</v>
      </c>
      <c r="F53" s="478">
        <v>-13.814</v>
      </c>
      <c r="G53" s="478">
        <v>0</v>
      </c>
      <c r="H53" s="478">
        <v>-36.878</v>
      </c>
      <c r="I53" s="478">
        <v>4.5999999999999999E-2</v>
      </c>
      <c r="J53" s="478">
        <v>29.334000000000003</v>
      </c>
      <c r="K53" s="478">
        <v>9.4209999999999994</v>
      </c>
      <c r="L53" s="478">
        <v>-182.846</v>
      </c>
      <c r="M53" s="478">
        <v>-180.923</v>
      </c>
      <c r="N53" s="478">
        <v>-36.832000000000001</v>
      </c>
      <c r="O53" s="465"/>
      <c r="P53" s="82">
        <f t="shared" si="13"/>
        <v>0</v>
      </c>
      <c r="Q53" s="83">
        <f t="shared" si="14"/>
        <v>0</v>
      </c>
    </row>
    <row r="54" spans="1:17" ht="10.5" customHeight="1" x14ac:dyDescent="0.35">
      <c r="A54" s="432" t="s">
        <v>1345</v>
      </c>
      <c r="B54" s="432" t="s">
        <v>1346</v>
      </c>
      <c r="C54" s="433" t="s">
        <v>1347</v>
      </c>
      <c r="D54" s="414" t="s">
        <v>345</v>
      </c>
      <c r="E54" s="478">
        <v>0</v>
      </c>
      <c r="F54" s="478">
        <v>0</v>
      </c>
      <c r="G54" s="478">
        <v>0</v>
      </c>
      <c r="H54" s="478">
        <v>0</v>
      </c>
      <c r="I54" s="478">
        <v>0</v>
      </c>
      <c r="J54" s="478">
        <v>0</v>
      </c>
      <c r="K54" s="478">
        <v>0</v>
      </c>
      <c r="L54" s="478">
        <v>0</v>
      </c>
      <c r="M54" s="478">
        <v>0</v>
      </c>
      <c r="N54" s="478">
        <v>0</v>
      </c>
      <c r="O54" s="465"/>
      <c r="P54" s="82">
        <f t="shared" si="13"/>
        <v>0</v>
      </c>
      <c r="Q54" s="83">
        <f t="shared" si="14"/>
        <v>0</v>
      </c>
    </row>
    <row r="55" spans="1:17" ht="10.5" customHeight="1" x14ac:dyDescent="0.35">
      <c r="A55" s="432" t="s">
        <v>1348</v>
      </c>
      <c r="B55" s="432" t="s">
        <v>1349</v>
      </c>
      <c r="C55" s="433" t="s">
        <v>1350</v>
      </c>
      <c r="D55" s="414" t="s">
        <v>345</v>
      </c>
      <c r="E55" s="478">
        <v>0</v>
      </c>
      <c r="F55" s="478">
        <v>0</v>
      </c>
      <c r="G55" s="478">
        <v>0</v>
      </c>
      <c r="H55" s="478">
        <v>0</v>
      </c>
      <c r="I55" s="478">
        <v>0</v>
      </c>
      <c r="J55" s="478">
        <v>0</v>
      </c>
      <c r="K55" s="478">
        <v>0</v>
      </c>
      <c r="L55" s="478">
        <v>0</v>
      </c>
      <c r="M55" s="478">
        <v>0</v>
      </c>
      <c r="N55" s="478">
        <v>0</v>
      </c>
      <c r="O55" s="465"/>
      <c r="P55" s="82">
        <f t="shared" si="13"/>
        <v>0</v>
      </c>
      <c r="Q55" s="83">
        <f t="shared" si="14"/>
        <v>0</v>
      </c>
    </row>
    <row r="56" spans="1:17" ht="10.5" customHeight="1" x14ac:dyDescent="0.35">
      <c r="A56" s="432" t="s">
        <v>1351</v>
      </c>
      <c r="B56" s="432" t="s">
        <v>1352</v>
      </c>
      <c r="C56" s="526" t="s">
        <v>1353</v>
      </c>
      <c r="D56" s="414" t="s">
        <v>345</v>
      </c>
      <c r="E56" s="478">
        <v>0</v>
      </c>
      <c r="F56" s="478">
        <v>0</v>
      </c>
      <c r="G56" s="478">
        <v>0</v>
      </c>
      <c r="H56" s="478">
        <v>0</v>
      </c>
      <c r="I56" s="478">
        <v>0</v>
      </c>
      <c r="J56" s="478">
        <v>0</v>
      </c>
      <c r="K56" s="478">
        <v>0</v>
      </c>
      <c r="L56" s="478">
        <v>0</v>
      </c>
      <c r="M56" s="478">
        <v>0</v>
      </c>
      <c r="N56" s="478">
        <v>0</v>
      </c>
      <c r="O56" s="465"/>
      <c r="P56" s="82">
        <f t="shared" si="13"/>
        <v>0</v>
      </c>
      <c r="Q56" s="83">
        <f t="shared" si="14"/>
        <v>0</v>
      </c>
    </row>
    <row r="57" spans="1:17" ht="10.5" customHeight="1" x14ac:dyDescent="0.35">
      <c r="A57" s="432" t="s">
        <v>1354</v>
      </c>
      <c r="B57" s="432" t="s">
        <v>1355</v>
      </c>
      <c r="C57" s="526" t="s">
        <v>1356</v>
      </c>
      <c r="D57" s="414" t="s">
        <v>345</v>
      </c>
      <c r="E57" s="478">
        <v>0</v>
      </c>
      <c r="F57" s="478">
        <v>0</v>
      </c>
      <c r="G57" s="478">
        <v>0</v>
      </c>
      <c r="H57" s="478">
        <v>0</v>
      </c>
      <c r="I57" s="478">
        <v>0</v>
      </c>
      <c r="J57" s="478">
        <v>0</v>
      </c>
      <c r="K57" s="478">
        <v>0</v>
      </c>
      <c r="L57" s="478">
        <v>0</v>
      </c>
      <c r="M57" s="478">
        <v>0</v>
      </c>
      <c r="N57" s="478">
        <v>0</v>
      </c>
      <c r="O57" s="465"/>
      <c r="P57" s="82">
        <f t="shared" si="13"/>
        <v>0</v>
      </c>
      <c r="Q57" s="83">
        <f t="shared" si="14"/>
        <v>0</v>
      </c>
    </row>
    <row r="58" spans="1:17" ht="10.5" customHeight="1" x14ac:dyDescent="0.35">
      <c r="A58" s="432" t="s">
        <v>1357</v>
      </c>
      <c r="B58" s="432" t="s">
        <v>1358</v>
      </c>
      <c r="C58" s="526" t="s">
        <v>1359</v>
      </c>
      <c r="D58" s="414" t="s">
        <v>345</v>
      </c>
      <c r="E58" s="478">
        <v>0</v>
      </c>
      <c r="F58" s="478">
        <v>0</v>
      </c>
      <c r="G58" s="478">
        <v>0</v>
      </c>
      <c r="H58" s="478">
        <v>0</v>
      </c>
      <c r="I58" s="478">
        <v>0</v>
      </c>
      <c r="J58" s="478">
        <v>0</v>
      </c>
      <c r="K58" s="478">
        <v>0</v>
      </c>
      <c r="L58" s="478">
        <v>0</v>
      </c>
      <c r="M58" s="478">
        <v>0</v>
      </c>
      <c r="N58" s="478">
        <v>0</v>
      </c>
      <c r="O58" s="465"/>
      <c r="P58" s="82">
        <f t="shared" si="13"/>
        <v>0</v>
      </c>
      <c r="Q58" s="83">
        <f t="shared" si="14"/>
        <v>0</v>
      </c>
    </row>
    <row r="59" spans="1:17" ht="10.5" customHeight="1" x14ac:dyDescent="0.35">
      <c r="A59" s="432" t="s">
        <v>1360</v>
      </c>
      <c r="B59" s="432" t="s">
        <v>1361</v>
      </c>
      <c r="C59" s="526" t="s">
        <v>1362</v>
      </c>
      <c r="D59" s="414" t="s">
        <v>345</v>
      </c>
      <c r="E59" s="478">
        <v>0</v>
      </c>
      <c r="F59" s="478">
        <v>0</v>
      </c>
      <c r="G59" s="478">
        <v>0</v>
      </c>
      <c r="H59" s="478">
        <v>0</v>
      </c>
      <c r="I59" s="478">
        <v>0</v>
      </c>
      <c r="J59" s="478">
        <v>0</v>
      </c>
      <c r="K59" s="478">
        <v>0</v>
      </c>
      <c r="L59" s="478">
        <v>0</v>
      </c>
      <c r="M59" s="478">
        <v>0</v>
      </c>
      <c r="N59" s="478">
        <v>0</v>
      </c>
      <c r="O59" s="465"/>
      <c r="P59" s="82">
        <f t="shared" si="13"/>
        <v>0</v>
      </c>
      <c r="Q59" s="83">
        <f t="shared" si="14"/>
        <v>0</v>
      </c>
    </row>
    <row r="60" spans="1:17" ht="10.5" customHeight="1" x14ac:dyDescent="0.35">
      <c r="A60" s="432" t="s">
        <v>1363</v>
      </c>
      <c r="B60" s="432" t="s">
        <v>1364</v>
      </c>
      <c r="C60" s="526" t="s">
        <v>1365</v>
      </c>
      <c r="D60" s="414" t="s">
        <v>345</v>
      </c>
      <c r="E60" s="478">
        <v>0</v>
      </c>
      <c r="F60" s="478">
        <v>0</v>
      </c>
      <c r="G60" s="478">
        <v>0</v>
      </c>
      <c r="H60" s="478">
        <v>0</v>
      </c>
      <c r="I60" s="478">
        <v>0</v>
      </c>
      <c r="J60" s="478">
        <v>0</v>
      </c>
      <c r="K60" s="478">
        <v>0</v>
      </c>
      <c r="L60" s="478">
        <v>0</v>
      </c>
      <c r="M60" s="478">
        <v>0</v>
      </c>
      <c r="N60" s="478">
        <v>0</v>
      </c>
      <c r="O60" s="465"/>
      <c r="P60" s="82">
        <f t="shared" si="13"/>
        <v>0</v>
      </c>
      <c r="Q60" s="83">
        <f t="shared" si="14"/>
        <v>0</v>
      </c>
    </row>
    <row r="61" spans="1:17" ht="10.5" customHeight="1" x14ac:dyDescent="0.35">
      <c r="A61" s="432" t="s">
        <v>1366</v>
      </c>
      <c r="B61" s="432" t="s">
        <v>1367</v>
      </c>
      <c r="C61" s="433" t="s">
        <v>1368</v>
      </c>
      <c r="D61" s="414" t="s">
        <v>345</v>
      </c>
      <c r="E61" s="478">
        <v>0</v>
      </c>
      <c r="F61" s="478">
        <v>0</v>
      </c>
      <c r="G61" s="478">
        <v>0</v>
      </c>
      <c r="H61" s="478">
        <v>0</v>
      </c>
      <c r="I61" s="478">
        <v>0</v>
      </c>
      <c r="J61" s="478">
        <v>0</v>
      </c>
      <c r="K61" s="478">
        <v>0</v>
      </c>
      <c r="L61" s="478">
        <v>0</v>
      </c>
      <c r="M61" s="478">
        <v>0</v>
      </c>
      <c r="N61" s="478">
        <v>0</v>
      </c>
      <c r="O61" s="465"/>
      <c r="P61" s="82">
        <f t="shared" si="13"/>
        <v>0</v>
      </c>
      <c r="Q61" s="83">
        <f t="shared" si="14"/>
        <v>0</v>
      </c>
    </row>
    <row r="62" spans="1:17" ht="10.5" customHeight="1" x14ac:dyDescent="0.35">
      <c r="A62" s="432" t="s">
        <v>1369</v>
      </c>
      <c r="B62" s="432" t="s">
        <v>1370</v>
      </c>
      <c r="C62" s="433" t="s">
        <v>1371</v>
      </c>
      <c r="D62" s="414" t="s">
        <v>345</v>
      </c>
      <c r="E62" s="478">
        <v>739.08600000000001</v>
      </c>
      <c r="F62" s="478">
        <v>34.162999999999997</v>
      </c>
      <c r="G62" s="478">
        <v>0</v>
      </c>
      <c r="H62" s="478">
        <v>773.24900000000002</v>
      </c>
      <c r="I62" s="478">
        <v>-216.95</v>
      </c>
      <c r="J62" s="478">
        <v>-69.835999999999999</v>
      </c>
      <c r="K62" s="478">
        <v>18.189</v>
      </c>
      <c r="L62" s="478">
        <v>0</v>
      </c>
      <c r="M62" s="478">
        <v>504.65199999999999</v>
      </c>
      <c r="N62" s="478">
        <v>556.29899999999998</v>
      </c>
      <c r="O62" s="465"/>
      <c r="P62" s="82">
        <f t="shared" si="13"/>
        <v>0</v>
      </c>
      <c r="Q62" s="83">
        <f t="shared" si="14"/>
        <v>0</v>
      </c>
    </row>
    <row r="63" spans="1:17" ht="15" customHeight="1" x14ac:dyDescent="0.35">
      <c r="A63" s="432" t="s">
        <v>1372</v>
      </c>
      <c r="B63" s="429" t="s">
        <v>401</v>
      </c>
      <c r="C63" s="525" t="s">
        <v>1373</v>
      </c>
      <c r="D63" s="414" t="s">
        <v>345</v>
      </c>
      <c r="E63" s="478">
        <v>1267.2449999999999</v>
      </c>
      <c r="F63" s="478">
        <v>32.927999999999997</v>
      </c>
      <c r="G63" s="477">
        <v>0</v>
      </c>
      <c r="H63" s="478">
        <v>1300.173</v>
      </c>
      <c r="I63" s="478">
        <v>-216.904</v>
      </c>
      <c r="J63" s="478">
        <v>13.584000000000003</v>
      </c>
      <c r="K63" s="478">
        <v>50.703000000000003</v>
      </c>
      <c r="L63" s="478">
        <v>-67.165000000000006</v>
      </c>
      <c r="M63" s="478">
        <v>1080.3910000000001</v>
      </c>
      <c r="N63" s="478">
        <v>1083.2689999999998</v>
      </c>
      <c r="O63" s="465"/>
      <c r="P63" s="82">
        <f t="shared" si="13"/>
        <v>2.2737367544323206E-13</v>
      </c>
      <c r="Q63" s="83">
        <f t="shared" si="14"/>
        <v>0</v>
      </c>
    </row>
    <row r="64" spans="1:17" ht="10.5" customHeight="1" x14ac:dyDescent="0.35">
      <c r="A64" s="432" t="s">
        <v>1374</v>
      </c>
      <c r="B64" s="432" t="s">
        <v>1375</v>
      </c>
      <c r="C64" s="526" t="s">
        <v>1294</v>
      </c>
      <c r="D64" s="414" t="s">
        <v>345</v>
      </c>
      <c r="E64" s="478">
        <v>0</v>
      </c>
      <c r="F64" s="478">
        <v>0</v>
      </c>
      <c r="G64" s="478">
        <v>0</v>
      </c>
      <c r="H64" s="478">
        <v>0</v>
      </c>
      <c r="I64" s="478">
        <v>0</v>
      </c>
      <c r="J64" s="478">
        <v>0</v>
      </c>
      <c r="K64" s="478">
        <v>0</v>
      </c>
      <c r="L64" s="478">
        <v>0</v>
      </c>
      <c r="M64" s="478">
        <v>0</v>
      </c>
      <c r="N64" s="478">
        <v>0</v>
      </c>
      <c r="O64" s="465"/>
      <c r="P64" s="82">
        <f t="shared" si="13"/>
        <v>0</v>
      </c>
      <c r="Q64" s="83">
        <f t="shared" si="14"/>
        <v>0</v>
      </c>
    </row>
    <row r="65" spans="1:17" ht="10.5" customHeight="1" x14ac:dyDescent="0.35">
      <c r="A65" s="432" t="s">
        <v>1376</v>
      </c>
      <c r="B65" s="432" t="s">
        <v>1377</v>
      </c>
      <c r="C65" s="526" t="s">
        <v>1297</v>
      </c>
      <c r="D65" s="414" t="s">
        <v>345</v>
      </c>
      <c r="E65" s="478">
        <v>528.64</v>
      </c>
      <c r="F65" s="478">
        <v>12.579000000000001</v>
      </c>
      <c r="G65" s="478">
        <v>0</v>
      </c>
      <c r="H65" s="478">
        <v>541.21899999999994</v>
      </c>
      <c r="I65" s="478">
        <v>0</v>
      </c>
      <c r="J65" s="478">
        <v>26.314</v>
      </c>
      <c r="K65" s="478">
        <v>17.911000000000001</v>
      </c>
      <c r="L65" s="478">
        <v>115.681</v>
      </c>
      <c r="M65" s="478">
        <v>701.125</v>
      </c>
      <c r="N65" s="478">
        <v>541.21899999999994</v>
      </c>
      <c r="O65" s="465"/>
      <c r="P65" s="82">
        <f t="shared" si="13"/>
        <v>0</v>
      </c>
      <c r="Q65" s="83">
        <f t="shared" si="14"/>
        <v>0</v>
      </c>
    </row>
    <row r="66" spans="1:17" ht="10.5" customHeight="1" x14ac:dyDescent="0.35">
      <c r="A66" s="432" t="s">
        <v>1378</v>
      </c>
      <c r="B66" s="432" t="s">
        <v>1379</v>
      </c>
      <c r="C66" s="526" t="s">
        <v>1300</v>
      </c>
      <c r="D66" s="414" t="s">
        <v>345</v>
      </c>
      <c r="E66" s="478">
        <v>-0.48099999999999998</v>
      </c>
      <c r="F66" s="478">
        <v>-13.814</v>
      </c>
      <c r="G66" s="478">
        <v>0</v>
      </c>
      <c r="H66" s="478">
        <v>-14.295</v>
      </c>
      <c r="I66" s="478">
        <v>4.5999999999999999E-2</v>
      </c>
      <c r="J66" s="478">
        <v>57.106000000000002</v>
      </c>
      <c r="K66" s="478">
        <v>14.603</v>
      </c>
      <c r="L66" s="478">
        <v>-182.846</v>
      </c>
      <c r="M66" s="478">
        <v>-125.386</v>
      </c>
      <c r="N66" s="478">
        <v>-14.249000000000001</v>
      </c>
      <c r="O66" s="465"/>
      <c r="P66" s="82">
        <f t="shared" si="13"/>
        <v>0</v>
      </c>
      <c r="Q66" s="83">
        <f t="shared" si="14"/>
        <v>0</v>
      </c>
    </row>
    <row r="67" spans="1:17" ht="10.5" customHeight="1" x14ac:dyDescent="0.35">
      <c r="A67" s="432" t="s">
        <v>1380</v>
      </c>
      <c r="B67" s="432" t="s">
        <v>1381</v>
      </c>
      <c r="C67" s="526" t="s">
        <v>1303</v>
      </c>
      <c r="D67" s="414" t="s">
        <v>345</v>
      </c>
      <c r="E67" s="478">
        <v>0</v>
      </c>
      <c r="F67" s="478">
        <v>0</v>
      </c>
      <c r="G67" s="478">
        <v>0</v>
      </c>
      <c r="H67" s="478">
        <v>0</v>
      </c>
      <c r="I67" s="478">
        <v>0</v>
      </c>
      <c r="J67" s="478">
        <v>0</v>
      </c>
      <c r="K67" s="478">
        <v>0</v>
      </c>
      <c r="L67" s="478">
        <v>0</v>
      </c>
      <c r="M67" s="478">
        <v>0</v>
      </c>
      <c r="N67" s="478">
        <v>0</v>
      </c>
      <c r="O67" s="465"/>
      <c r="P67" s="82">
        <f t="shared" si="13"/>
        <v>0</v>
      </c>
      <c r="Q67" s="83">
        <f t="shared" si="14"/>
        <v>0</v>
      </c>
    </row>
    <row r="68" spans="1:17" ht="10.5" customHeight="1" x14ac:dyDescent="0.35">
      <c r="A68" s="432" t="s">
        <v>1382</v>
      </c>
      <c r="B68" s="432" t="s">
        <v>1383</v>
      </c>
      <c r="C68" s="526" t="s">
        <v>1306</v>
      </c>
      <c r="D68" s="414" t="s">
        <v>345</v>
      </c>
      <c r="E68" s="478">
        <v>0</v>
      </c>
      <c r="F68" s="478">
        <v>0</v>
      </c>
      <c r="G68" s="478">
        <v>0</v>
      </c>
      <c r="H68" s="478">
        <v>0</v>
      </c>
      <c r="I68" s="478">
        <v>0</v>
      </c>
      <c r="J68" s="478">
        <v>0</v>
      </c>
      <c r="K68" s="478">
        <v>0</v>
      </c>
      <c r="L68" s="478">
        <v>0</v>
      </c>
      <c r="M68" s="478">
        <v>0</v>
      </c>
      <c r="N68" s="478">
        <v>0</v>
      </c>
      <c r="O68" s="465"/>
      <c r="P68" s="82">
        <f t="shared" si="13"/>
        <v>0</v>
      </c>
      <c r="Q68" s="83">
        <f t="shared" si="14"/>
        <v>0</v>
      </c>
    </row>
    <row r="69" spans="1:17" ht="10.5" customHeight="1" x14ac:dyDescent="0.35">
      <c r="A69" s="432" t="s">
        <v>1384</v>
      </c>
      <c r="B69" s="432" t="s">
        <v>1385</v>
      </c>
      <c r="C69" s="526" t="s">
        <v>1309</v>
      </c>
      <c r="D69" s="414" t="s">
        <v>345</v>
      </c>
      <c r="E69" s="478">
        <v>0</v>
      </c>
      <c r="F69" s="478">
        <v>0</v>
      </c>
      <c r="G69" s="478">
        <v>0</v>
      </c>
      <c r="H69" s="478">
        <v>0</v>
      </c>
      <c r="I69" s="478">
        <v>0</v>
      </c>
      <c r="J69" s="478">
        <v>0</v>
      </c>
      <c r="K69" s="478">
        <v>0</v>
      </c>
      <c r="L69" s="478">
        <v>0</v>
      </c>
      <c r="M69" s="478">
        <v>0</v>
      </c>
      <c r="N69" s="478">
        <v>0</v>
      </c>
      <c r="O69" s="465"/>
      <c r="P69" s="82">
        <f t="shared" si="13"/>
        <v>0</v>
      </c>
      <c r="Q69" s="83">
        <f t="shared" si="14"/>
        <v>0</v>
      </c>
    </row>
    <row r="70" spans="1:17" ht="10.5" customHeight="1" x14ac:dyDescent="0.35">
      <c r="A70" s="432" t="s">
        <v>1386</v>
      </c>
      <c r="B70" s="432" t="s">
        <v>1387</v>
      </c>
      <c r="C70" s="526" t="s">
        <v>1388</v>
      </c>
      <c r="D70" s="414" t="s">
        <v>345</v>
      </c>
      <c r="E70" s="478">
        <v>739.08600000000001</v>
      </c>
      <c r="F70" s="478">
        <v>34.162999999999997</v>
      </c>
      <c r="G70" s="478">
        <v>0</v>
      </c>
      <c r="H70" s="478">
        <v>773.24900000000002</v>
      </c>
      <c r="I70" s="478">
        <v>-216.95</v>
      </c>
      <c r="J70" s="478">
        <v>-69.835999999999999</v>
      </c>
      <c r="K70" s="478">
        <v>18.189</v>
      </c>
      <c r="L70" s="478">
        <v>0</v>
      </c>
      <c r="M70" s="478">
        <v>504.65199999999999</v>
      </c>
      <c r="N70" s="478">
        <v>556.29899999999998</v>
      </c>
      <c r="O70" s="465"/>
      <c r="P70" s="82">
        <f t="shared" si="13"/>
        <v>0</v>
      </c>
      <c r="Q70" s="83">
        <f t="shared" si="14"/>
        <v>0</v>
      </c>
    </row>
    <row r="71" spans="1:17" ht="15" customHeight="1" x14ac:dyDescent="0.35">
      <c r="A71" s="432" t="s">
        <v>1389</v>
      </c>
      <c r="B71" s="429" t="s">
        <v>403</v>
      </c>
      <c r="C71" s="525" t="s">
        <v>1390</v>
      </c>
      <c r="D71" s="414" t="s">
        <v>345</v>
      </c>
      <c r="E71" s="478">
        <v>87.238</v>
      </c>
      <c r="F71" s="478">
        <v>0</v>
      </c>
      <c r="G71" s="477">
        <v>0</v>
      </c>
      <c r="H71" s="478">
        <v>87.238</v>
      </c>
      <c r="I71" s="478">
        <v>0</v>
      </c>
      <c r="J71" s="478">
        <v>-27.771999999999998</v>
      </c>
      <c r="K71" s="478">
        <v>-5.1820000000000004</v>
      </c>
      <c r="L71" s="477">
        <v>0</v>
      </c>
      <c r="M71" s="478">
        <v>54.283999999999999</v>
      </c>
      <c r="N71" s="478">
        <v>87.238</v>
      </c>
      <c r="O71" s="465"/>
      <c r="P71" s="82">
        <f t="shared" si="13"/>
        <v>0</v>
      </c>
      <c r="Q71" s="83">
        <f t="shared" si="14"/>
        <v>0</v>
      </c>
    </row>
    <row r="72" spans="1:17" ht="10.5" customHeight="1" x14ac:dyDescent="0.35">
      <c r="A72" s="432" t="s">
        <v>1391</v>
      </c>
      <c r="B72" s="432" t="s">
        <v>1392</v>
      </c>
      <c r="C72" s="526" t="s">
        <v>1393</v>
      </c>
      <c r="D72" s="414" t="s">
        <v>345</v>
      </c>
      <c r="E72" s="480">
        <v>0</v>
      </c>
      <c r="F72" s="480">
        <v>0</v>
      </c>
      <c r="G72" s="480">
        <v>0</v>
      </c>
      <c r="H72" s="480">
        <v>0</v>
      </c>
      <c r="I72" s="480">
        <v>0</v>
      </c>
      <c r="J72" s="480">
        <v>0</v>
      </c>
      <c r="K72" s="546">
        <v>0</v>
      </c>
      <c r="L72" s="480">
        <v>0</v>
      </c>
      <c r="M72" s="480">
        <v>0</v>
      </c>
      <c r="N72" s="480">
        <v>0</v>
      </c>
      <c r="O72" s="465"/>
      <c r="P72" s="82">
        <f t="shared" ref="P72:P79" si="15">IF(OR(H72="NA",E72="NA",F72="NA",G72="NA"),"NA",SUM(H72)-SUM(E72:G72))</f>
        <v>0</v>
      </c>
      <c r="Q72" s="83">
        <f t="shared" ref="Q72:Q79" si="16">IF(OR(M72="NA",H72="NA",I72="NA",J72="NA",K72="NA",L72="NA"),"NA",SUM(M72)-SUM(H72:L72))</f>
        <v>0</v>
      </c>
    </row>
    <row r="73" spans="1:17" ht="10.5" customHeight="1" x14ac:dyDescent="0.35">
      <c r="A73" s="432" t="s">
        <v>1394</v>
      </c>
      <c r="B73" s="432" t="s">
        <v>1395</v>
      </c>
      <c r="C73" s="526" t="s">
        <v>1294</v>
      </c>
      <c r="D73" s="414" t="s">
        <v>345</v>
      </c>
      <c r="E73" s="478">
        <v>0</v>
      </c>
      <c r="F73" s="478">
        <v>0</v>
      </c>
      <c r="G73" s="478">
        <v>0</v>
      </c>
      <c r="H73" s="478">
        <v>0</v>
      </c>
      <c r="I73" s="478">
        <v>0</v>
      </c>
      <c r="J73" s="478">
        <v>0</v>
      </c>
      <c r="K73" s="479">
        <v>0</v>
      </c>
      <c r="L73" s="478">
        <v>0</v>
      </c>
      <c r="M73" s="478">
        <v>0</v>
      </c>
      <c r="N73" s="478">
        <v>0</v>
      </c>
      <c r="O73" s="465"/>
      <c r="P73" s="82">
        <f t="shared" si="15"/>
        <v>0</v>
      </c>
      <c r="Q73" s="83">
        <f t="shared" si="16"/>
        <v>0</v>
      </c>
    </row>
    <row r="74" spans="1:17" ht="10.5" customHeight="1" x14ac:dyDescent="0.35">
      <c r="A74" s="432" t="s">
        <v>1396</v>
      </c>
      <c r="B74" s="432" t="s">
        <v>1397</v>
      </c>
      <c r="C74" s="526" t="s">
        <v>1297</v>
      </c>
      <c r="D74" s="414" t="s">
        <v>345</v>
      </c>
      <c r="E74" s="478">
        <v>109.821</v>
      </c>
      <c r="F74" s="478">
        <v>0</v>
      </c>
      <c r="G74" s="478">
        <v>0</v>
      </c>
      <c r="H74" s="478">
        <v>109.821</v>
      </c>
      <c r="I74" s="478">
        <v>0</v>
      </c>
      <c r="J74" s="478">
        <v>0</v>
      </c>
      <c r="K74" s="479">
        <v>0</v>
      </c>
      <c r="L74" s="478">
        <v>0</v>
      </c>
      <c r="M74" s="478">
        <v>109.821</v>
      </c>
      <c r="N74" s="478">
        <v>109.821</v>
      </c>
      <c r="O74" s="465"/>
      <c r="P74" s="82">
        <f t="shared" si="15"/>
        <v>0</v>
      </c>
      <c r="Q74" s="83">
        <f t="shared" si="16"/>
        <v>0</v>
      </c>
    </row>
    <row r="75" spans="1:17" ht="10.5" customHeight="1" x14ac:dyDescent="0.35">
      <c r="A75" s="432" t="s">
        <v>1398</v>
      </c>
      <c r="B75" s="432" t="s">
        <v>1399</v>
      </c>
      <c r="C75" s="526" t="s">
        <v>1300</v>
      </c>
      <c r="D75" s="414" t="s">
        <v>345</v>
      </c>
      <c r="E75" s="478">
        <v>-22.582999999999998</v>
      </c>
      <c r="F75" s="478">
        <v>0</v>
      </c>
      <c r="G75" s="478">
        <v>0</v>
      </c>
      <c r="H75" s="478">
        <v>-22.582999999999998</v>
      </c>
      <c r="I75" s="478">
        <v>0</v>
      </c>
      <c r="J75" s="478">
        <v>-27.771999999999998</v>
      </c>
      <c r="K75" s="479">
        <v>-5.1820000000000004</v>
      </c>
      <c r="L75" s="478">
        <v>0</v>
      </c>
      <c r="M75" s="478">
        <v>-55.536999999999999</v>
      </c>
      <c r="N75" s="478">
        <v>-22.582999999999998</v>
      </c>
      <c r="O75" s="465"/>
      <c r="P75" s="82">
        <f t="shared" si="15"/>
        <v>0</v>
      </c>
      <c r="Q75" s="83">
        <f t="shared" si="16"/>
        <v>0</v>
      </c>
    </row>
    <row r="76" spans="1:17" ht="10.5" customHeight="1" x14ac:dyDescent="0.35">
      <c r="A76" s="432" t="s">
        <v>1400</v>
      </c>
      <c r="B76" s="432" t="s">
        <v>1401</v>
      </c>
      <c r="C76" s="526" t="s">
        <v>1303</v>
      </c>
      <c r="D76" s="414" t="s">
        <v>345</v>
      </c>
      <c r="E76" s="478">
        <v>0</v>
      </c>
      <c r="F76" s="478">
        <v>0</v>
      </c>
      <c r="G76" s="478">
        <v>0</v>
      </c>
      <c r="H76" s="478">
        <v>0</v>
      </c>
      <c r="I76" s="478">
        <v>0</v>
      </c>
      <c r="J76" s="478">
        <v>0</v>
      </c>
      <c r="K76" s="479">
        <v>0</v>
      </c>
      <c r="L76" s="478">
        <v>0</v>
      </c>
      <c r="M76" s="478">
        <v>0</v>
      </c>
      <c r="N76" s="478">
        <v>0</v>
      </c>
      <c r="O76" s="465"/>
      <c r="P76" s="82">
        <f t="shared" si="15"/>
        <v>0</v>
      </c>
      <c r="Q76" s="83">
        <f t="shared" si="16"/>
        <v>0</v>
      </c>
    </row>
    <row r="77" spans="1:17" ht="10.5" customHeight="1" x14ac:dyDescent="0.35">
      <c r="A77" s="432" t="s">
        <v>1402</v>
      </c>
      <c r="B77" s="432" t="s">
        <v>1403</v>
      </c>
      <c r="C77" s="526" t="s">
        <v>1306</v>
      </c>
      <c r="D77" s="414" t="s">
        <v>345</v>
      </c>
      <c r="E77" s="478">
        <v>0</v>
      </c>
      <c r="F77" s="478">
        <v>0</v>
      </c>
      <c r="G77" s="478">
        <v>0</v>
      </c>
      <c r="H77" s="478">
        <v>0</v>
      </c>
      <c r="I77" s="478">
        <v>0</v>
      </c>
      <c r="J77" s="478">
        <v>0</v>
      </c>
      <c r="K77" s="479">
        <v>0</v>
      </c>
      <c r="L77" s="478">
        <v>0</v>
      </c>
      <c r="M77" s="478">
        <v>0</v>
      </c>
      <c r="N77" s="478">
        <v>0</v>
      </c>
      <c r="O77" s="465"/>
      <c r="P77" s="82">
        <f t="shared" si="15"/>
        <v>0</v>
      </c>
      <c r="Q77" s="83">
        <f t="shared" si="16"/>
        <v>0</v>
      </c>
    </row>
    <row r="78" spans="1:17" ht="22.2" customHeight="1" x14ac:dyDescent="0.35">
      <c r="A78" s="432" t="s">
        <v>1404</v>
      </c>
      <c r="B78" s="432" t="s">
        <v>1405</v>
      </c>
      <c r="C78" s="526" t="s">
        <v>1309</v>
      </c>
      <c r="D78" s="414" t="s">
        <v>345</v>
      </c>
      <c r="E78" s="478">
        <v>0</v>
      </c>
      <c r="F78" s="478">
        <v>0</v>
      </c>
      <c r="G78" s="478">
        <v>0</v>
      </c>
      <c r="H78" s="478">
        <v>0</v>
      </c>
      <c r="I78" s="478">
        <v>0</v>
      </c>
      <c r="J78" s="478">
        <v>0</v>
      </c>
      <c r="K78" s="479">
        <v>0</v>
      </c>
      <c r="L78" s="478">
        <v>0</v>
      </c>
      <c r="M78" s="478">
        <v>0</v>
      </c>
      <c r="N78" s="478">
        <v>0</v>
      </c>
      <c r="O78" s="465"/>
      <c r="P78" s="82">
        <f t="shared" si="15"/>
        <v>0</v>
      </c>
      <c r="Q78" s="83">
        <f t="shared" si="16"/>
        <v>0</v>
      </c>
    </row>
    <row r="79" spans="1:17" ht="10.5" customHeight="1" x14ac:dyDescent="0.35">
      <c r="A79" s="432" t="s">
        <v>1406</v>
      </c>
      <c r="B79" s="418" t="s">
        <v>1407</v>
      </c>
      <c r="C79" s="532" t="s">
        <v>1388</v>
      </c>
      <c r="D79" s="419" t="s">
        <v>345</v>
      </c>
      <c r="E79" s="497">
        <v>0</v>
      </c>
      <c r="F79" s="497">
        <v>0</v>
      </c>
      <c r="G79" s="497">
        <v>0</v>
      </c>
      <c r="H79" s="497">
        <v>0</v>
      </c>
      <c r="I79" s="497">
        <v>0</v>
      </c>
      <c r="J79" s="497">
        <v>0</v>
      </c>
      <c r="K79" s="498">
        <v>0</v>
      </c>
      <c r="L79" s="497">
        <v>0</v>
      </c>
      <c r="M79" s="497">
        <v>0</v>
      </c>
      <c r="N79" s="478">
        <v>0</v>
      </c>
      <c r="O79" s="465"/>
      <c r="P79" s="91">
        <f t="shared" si="15"/>
        <v>0</v>
      </c>
      <c r="Q79" s="92">
        <f t="shared" si="16"/>
        <v>0</v>
      </c>
    </row>
    <row r="80" spans="1:17" ht="13.5" customHeight="1" x14ac:dyDescent="0.35">
      <c r="A80" s="432"/>
      <c r="B80" s="463" t="s">
        <v>343</v>
      </c>
      <c r="C80" s="464" t="s">
        <v>407</v>
      </c>
      <c r="D80" s="414"/>
      <c r="E80" s="547" t="s">
        <v>343</v>
      </c>
      <c r="F80" s="547" t="s">
        <v>343</v>
      </c>
      <c r="G80" s="547" t="s">
        <v>343</v>
      </c>
      <c r="H80" s="547" t="s">
        <v>343</v>
      </c>
      <c r="I80" s="547" t="s">
        <v>343</v>
      </c>
      <c r="J80" s="547" t="s">
        <v>343</v>
      </c>
      <c r="K80" s="547" t="s">
        <v>343</v>
      </c>
      <c r="L80" s="547" t="s">
        <v>343</v>
      </c>
      <c r="M80" s="547" t="s">
        <v>343</v>
      </c>
      <c r="N80" s="547" t="s">
        <v>343</v>
      </c>
      <c r="O80" s="465"/>
      <c r="P80" s="82"/>
      <c r="Q80" s="83"/>
    </row>
    <row r="81" spans="1:17" ht="10.5" customHeight="1" x14ac:dyDescent="0.35">
      <c r="A81" s="432" t="s">
        <v>1408</v>
      </c>
      <c r="B81" s="432" t="s">
        <v>1409</v>
      </c>
      <c r="C81" s="433" t="s">
        <v>1410</v>
      </c>
      <c r="D81" s="414" t="s">
        <v>345</v>
      </c>
      <c r="E81" s="478">
        <v>7827.88</v>
      </c>
      <c r="F81" s="478">
        <v>714.90899999999999</v>
      </c>
      <c r="G81" s="478">
        <v>0</v>
      </c>
      <c r="H81" s="478">
        <v>8542.7890000000007</v>
      </c>
      <c r="I81" s="478">
        <v>24.972000000000001</v>
      </c>
      <c r="J81" s="478">
        <v>2925.942</v>
      </c>
      <c r="K81" s="478">
        <v>2781.1480000000001</v>
      </c>
      <c r="L81" s="478">
        <v>0</v>
      </c>
      <c r="M81" s="478">
        <v>14274.851000000002</v>
      </c>
      <c r="N81" s="478">
        <v>8567.7610000000004</v>
      </c>
      <c r="O81" s="465"/>
      <c r="P81" s="82">
        <f t="shared" ref="P81:P99" si="17">IF(OR(H81="NA",E81="NA",F81="NA",G81="NA"),"NA",SUM(H81)-SUM(E81:G81))</f>
        <v>0</v>
      </c>
      <c r="Q81" s="83">
        <f t="shared" ref="Q81:Q99" si="18">IF(OR(M81="NA",H81="NA",I81="NA",J81="NA",K81="NA",L81="NA"),"NA",SUM(M81)-SUM(H81:L81))</f>
        <v>0</v>
      </c>
    </row>
    <row r="82" spans="1:17" ht="10.5" customHeight="1" x14ac:dyDescent="0.35">
      <c r="A82" s="432" t="s">
        <v>1411</v>
      </c>
      <c r="B82" s="432" t="s">
        <v>1412</v>
      </c>
      <c r="C82" s="526" t="s">
        <v>1413</v>
      </c>
      <c r="D82" s="414" t="s">
        <v>345</v>
      </c>
      <c r="E82" s="478">
        <v>7389.924</v>
      </c>
      <c r="F82" s="478">
        <v>582.36300000000006</v>
      </c>
      <c r="G82" s="478">
        <v>0</v>
      </c>
      <c r="H82" s="480">
        <v>7972.2870000000003</v>
      </c>
      <c r="I82" s="478">
        <v>24.181000000000001</v>
      </c>
      <c r="J82" s="478">
        <v>2359.152</v>
      </c>
      <c r="K82" s="478">
        <v>2384.0659999999998</v>
      </c>
      <c r="L82" s="478">
        <v>0</v>
      </c>
      <c r="M82" s="478">
        <v>12739.685999999998</v>
      </c>
      <c r="N82" s="478">
        <v>7996.4679999999998</v>
      </c>
      <c r="O82" s="465"/>
      <c r="P82" s="82">
        <f t="shared" si="17"/>
        <v>0</v>
      </c>
      <c r="Q82" s="83">
        <f t="shared" si="18"/>
        <v>0</v>
      </c>
    </row>
    <row r="83" spans="1:17" ht="10.5" customHeight="1" x14ac:dyDescent="0.35">
      <c r="A83" s="432" t="s">
        <v>1414</v>
      </c>
      <c r="B83" s="432" t="s">
        <v>1415</v>
      </c>
      <c r="C83" s="526" t="s">
        <v>1416</v>
      </c>
      <c r="D83" s="414" t="s">
        <v>345</v>
      </c>
      <c r="E83" s="478">
        <v>0</v>
      </c>
      <c r="F83" s="478">
        <v>0</v>
      </c>
      <c r="G83" s="478">
        <v>0</v>
      </c>
      <c r="H83" s="480">
        <v>0</v>
      </c>
      <c r="I83" s="478">
        <v>0</v>
      </c>
      <c r="J83" s="478">
        <v>0</v>
      </c>
      <c r="K83" s="478">
        <v>0</v>
      </c>
      <c r="L83" s="478">
        <v>0</v>
      </c>
      <c r="M83" s="478">
        <v>0</v>
      </c>
      <c r="N83" s="478">
        <v>0</v>
      </c>
      <c r="O83" s="465"/>
      <c r="P83" s="82">
        <f t="shared" si="17"/>
        <v>0</v>
      </c>
      <c r="Q83" s="83">
        <f t="shared" si="18"/>
        <v>0</v>
      </c>
    </row>
    <row r="84" spans="1:17" ht="10.5" customHeight="1" x14ac:dyDescent="0.35">
      <c r="A84" s="432" t="s">
        <v>1417</v>
      </c>
      <c r="B84" s="432" t="s">
        <v>1418</v>
      </c>
      <c r="C84" s="526" t="s">
        <v>1419</v>
      </c>
      <c r="D84" s="414" t="s">
        <v>345</v>
      </c>
      <c r="E84" s="478">
        <v>437.95600000000002</v>
      </c>
      <c r="F84" s="478">
        <v>132.54599999999999</v>
      </c>
      <c r="G84" s="478">
        <v>0</v>
      </c>
      <c r="H84" s="480">
        <v>570.50199999999995</v>
      </c>
      <c r="I84" s="478">
        <v>0.79</v>
      </c>
      <c r="J84" s="478">
        <v>566.79</v>
      </c>
      <c r="K84" s="478">
        <v>397.08300000000003</v>
      </c>
      <c r="L84" s="478">
        <v>0</v>
      </c>
      <c r="M84" s="478">
        <v>1535.165</v>
      </c>
      <c r="N84" s="478">
        <v>571.29199999999992</v>
      </c>
      <c r="O84" s="465"/>
      <c r="P84" s="82">
        <f t="shared" si="17"/>
        <v>0</v>
      </c>
      <c r="Q84" s="83">
        <f t="shared" si="18"/>
        <v>0</v>
      </c>
    </row>
    <row r="85" spans="1:17" ht="10.5" customHeight="1" x14ac:dyDescent="0.35">
      <c r="A85" s="432" t="s">
        <v>1420</v>
      </c>
      <c r="B85" s="432" t="s">
        <v>1421</v>
      </c>
      <c r="C85" s="433" t="s">
        <v>1422</v>
      </c>
      <c r="D85" s="414" t="s">
        <v>345</v>
      </c>
      <c r="E85" s="478">
        <v>6060.3459999999995</v>
      </c>
      <c r="F85" s="478">
        <v>1307.585</v>
      </c>
      <c r="G85" s="478">
        <v>0</v>
      </c>
      <c r="H85" s="478">
        <v>7367.9309999999996</v>
      </c>
      <c r="I85" s="478">
        <v>15.196</v>
      </c>
      <c r="J85" s="478">
        <v>2525.0459999999998</v>
      </c>
      <c r="K85" s="478">
        <v>2208.21</v>
      </c>
      <c r="L85" s="478">
        <v>0</v>
      </c>
      <c r="M85" s="478">
        <v>12116.382999999998</v>
      </c>
      <c r="N85" s="478">
        <v>7383.1269999999995</v>
      </c>
      <c r="O85" s="465"/>
      <c r="P85" s="82">
        <f t="shared" si="17"/>
        <v>0</v>
      </c>
      <c r="Q85" s="83">
        <f t="shared" si="18"/>
        <v>0</v>
      </c>
    </row>
    <row r="86" spans="1:17" ht="10.5" customHeight="1" x14ac:dyDescent="0.35">
      <c r="A86" s="432" t="s">
        <v>1423</v>
      </c>
      <c r="B86" s="432" t="s">
        <v>1424</v>
      </c>
      <c r="C86" s="526" t="s">
        <v>1425</v>
      </c>
      <c r="D86" s="414" t="s">
        <v>345</v>
      </c>
      <c r="E86" s="478">
        <v>5622.4189999999999</v>
      </c>
      <c r="F86" s="478">
        <v>480.214</v>
      </c>
      <c r="G86" s="478">
        <v>0</v>
      </c>
      <c r="H86" s="480">
        <v>6102.6329999999998</v>
      </c>
      <c r="I86" s="478">
        <v>14.82</v>
      </c>
      <c r="J86" s="478">
        <v>2156.364</v>
      </c>
      <c r="K86" s="478">
        <v>1743.922</v>
      </c>
      <c r="L86" s="478">
        <v>0</v>
      </c>
      <c r="M86" s="478">
        <v>10017.739</v>
      </c>
      <c r="N86" s="478">
        <v>6117.4529999999995</v>
      </c>
      <c r="O86" s="465"/>
      <c r="P86" s="82">
        <f t="shared" si="17"/>
        <v>0</v>
      </c>
      <c r="Q86" s="83">
        <f t="shared" si="18"/>
        <v>0</v>
      </c>
    </row>
    <row r="87" spans="1:17" ht="10.5" customHeight="1" x14ac:dyDescent="0.35">
      <c r="A87" s="432" t="s">
        <v>1426</v>
      </c>
      <c r="B87" s="432" t="s">
        <v>1427</v>
      </c>
      <c r="C87" s="526" t="s">
        <v>1428</v>
      </c>
      <c r="D87" s="414" t="s">
        <v>345</v>
      </c>
      <c r="E87" s="478">
        <v>0</v>
      </c>
      <c r="F87" s="478">
        <v>0</v>
      </c>
      <c r="G87" s="478">
        <v>0</v>
      </c>
      <c r="H87" s="480">
        <v>0</v>
      </c>
      <c r="I87" s="478">
        <v>0</v>
      </c>
      <c r="J87" s="478">
        <v>0</v>
      </c>
      <c r="K87" s="478">
        <v>0</v>
      </c>
      <c r="L87" s="478">
        <v>0</v>
      </c>
      <c r="M87" s="478">
        <v>0</v>
      </c>
      <c r="N87" s="478">
        <v>0</v>
      </c>
      <c r="O87" s="465"/>
      <c r="P87" s="82">
        <f t="shared" si="17"/>
        <v>0</v>
      </c>
      <c r="Q87" s="83">
        <f t="shared" si="18"/>
        <v>0</v>
      </c>
    </row>
    <row r="88" spans="1:17" ht="10.5" customHeight="1" x14ac:dyDescent="0.35">
      <c r="A88" s="432" t="s">
        <v>1429</v>
      </c>
      <c r="B88" s="432" t="s">
        <v>1430</v>
      </c>
      <c r="C88" s="526" t="s">
        <v>1431</v>
      </c>
      <c r="D88" s="414" t="s">
        <v>345</v>
      </c>
      <c r="E88" s="478">
        <v>437.92599999999999</v>
      </c>
      <c r="F88" s="478">
        <v>827.37099999999998</v>
      </c>
      <c r="G88" s="478">
        <v>0</v>
      </c>
      <c r="H88" s="480">
        <v>1265.297</v>
      </c>
      <c r="I88" s="478">
        <v>0.376</v>
      </c>
      <c r="J88" s="478">
        <v>368.68200000000002</v>
      </c>
      <c r="K88" s="478">
        <v>464.28899999999999</v>
      </c>
      <c r="L88" s="478">
        <v>0</v>
      </c>
      <c r="M88" s="478">
        <v>2098.6440000000002</v>
      </c>
      <c r="N88" s="478">
        <v>1265.673</v>
      </c>
      <c r="O88" s="465"/>
      <c r="P88" s="82">
        <f t="shared" si="17"/>
        <v>0</v>
      </c>
      <c r="Q88" s="83">
        <f t="shared" si="18"/>
        <v>0</v>
      </c>
    </row>
    <row r="89" spans="1:17" ht="10.5" customHeight="1" x14ac:dyDescent="0.35">
      <c r="A89" s="432" t="s">
        <v>1432</v>
      </c>
      <c r="B89" s="436" t="s">
        <v>1433</v>
      </c>
      <c r="C89" s="437" t="s">
        <v>1434</v>
      </c>
      <c r="D89" s="438" t="s">
        <v>345</v>
      </c>
      <c r="E89" s="497">
        <v>661.65899999999999</v>
      </c>
      <c r="F89" s="497">
        <v>150.39500000000001</v>
      </c>
      <c r="G89" s="497">
        <v>0</v>
      </c>
      <c r="H89" s="497">
        <v>812.05399999999997</v>
      </c>
      <c r="I89" s="497">
        <v>10.868</v>
      </c>
      <c r="J89" s="497">
        <v>340.976</v>
      </c>
      <c r="K89" s="497">
        <v>260.10500000000002</v>
      </c>
      <c r="L89" s="497">
        <v>0</v>
      </c>
      <c r="M89" s="497">
        <v>1424.0030000000002</v>
      </c>
      <c r="N89" s="478">
        <v>822.92200000000003</v>
      </c>
      <c r="O89" s="465"/>
      <c r="P89" s="86">
        <f t="shared" si="17"/>
        <v>0</v>
      </c>
      <c r="Q89" s="87">
        <f t="shared" si="18"/>
        <v>0</v>
      </c>
    </row>
    <row r="90" spans="1:17" ht="10.5" customHeight="1" x14ac:dyDescent="0.35">
      <c r="A90" s="432" t="s">
        <v>1435</v>
      </c>
      <c r="B90" s="432" t="s">
        <v>1436</v>
      </c>
      <c r="C90" s="433" t="s">
        <v>1437</v>
      </c>
      <c r="D90" s="414" t="s">
        <v>345</v>
      </c>
      <c r="E90" s="478" t="s">
        <v>888</v>
      </c>
      <c r="F90" s="478" t="s">
        <v>888</v>
      </c>
      <c r="G90" s="478" t="s">
        <v>888</v>
      </c>
      <c r="H90" s="478" t="s">
        <v>888</v>
      </c>
      <c r="I90" s="478" t="s">
        <v>888</v>
      </c>
      <c r="J90" s="478" t="s">
        <v>888</v>
      </c>
      <c r="K90" s="478" t="s">
        <v>888</v>
      </c>
      <c r="L90" s="478" t="s">
        <v>888</v>
      </c>
      <c r="M90" s="478" t="s">
        <v>888</v>
      </c>
      <c r="N90" s="478" t="s">
        <v>888</v>
      </c>
      <c r="O90" s="465"/>
      <c r="P90" s="82" t="str">
        <f t="shared" si="17"/>
        <v>NA</v>
      </c>
      <c r="Q90" s="83" t="str">
        <f t="shared" si="18"/>
        <v>NA</v>
      </c>
    </row>
    <row r="91" spans="1:17" ht="10.5" customHeight="1" x14ac:dyDescent="0.35">
      <c r="A91" s="432" t="s">
        <v>1438</v>
      </c>
      <c r="B91" s="432" t="s">
        <v>1439</v>
      </c>
      <c r="C91" s="526" t="s">
        <v>1440</v>
      </c>
      <c r="D91" s="414" t="s">
        <v>345</v>
      </c>
      <c r="E91" s="478" t="s">
        <v>888</v>
      </c>
      <c r="F91" s="478" t="s">
        <v>888</v>
      </c>
      <c r="G91" s="478" t="s">
        <v>888</v>
      </c>
      <c r="H91" s="478" t="s">
        <v>888</v>
      </c>
      <c r="I91" s="478" t="s">
        <v>888</v>
      </c>
      <c r="J91" s="478" t="s">
        <v>888</v>
      </c>
      <c r="K91" s="478" t="s">
        <v>888</v>
      </c>
      <c r="L91" s="478" t="s">
        <v>888</v>
      </c>
      <c r="M91" s="478" t="s">
        <v>888</v>
      </c>
      <c r="N91" s="478" t="s">
        <v>888</v>
      </c>
      <c r="O91" s="465"/>
      <c r="P91" s="82" t="str">
        <f t="shared" si="17"/>
        <v>NA</v>
      </c>
      <c r="Q91" s="83" t="str">
        <f t="shared" si="18"/>
        <v>NA</v>
      </c>
    </row>
    <row r="92" spans="1:17" ht="10.5" customHeight="1" x14ac:dyDescent="0.35">
      <c r="A92" s="432" t="s">
        <v>1441</v>
      </c>
      <c r="B92" s="432" t="s">
        <v>1442</v>
      </c>
      <c r="C92" s="526" t="s">
        <v>1443</v>
      </c>
      <c r="D92" s="414" t="s">
        <v>345</v>
      </c>
      <c r="E92" s="478" t="s">
        <v>888</v>
      </c>
      <c r="F92" s="478" t="s">
        <v>888</v>
      </c>
      <c r="G92" s="478" t="s">
        <v>888</v>
      </c>
      <c r="H92" s="478" t="s">
        <v>888</v>
      </c>
      <c r="I92" s="478" t="s">
        <v>888</v>
      </c>
      <c r="J92" s="478" t="s">
        <v>888</v>
      </c>
      <c r="K92" s="478" t="s">
        <v>888</v>
      </c>
      <c r="L92" s="478" t="s">
        <v>888</v>
      </c>
      <c r="M92" s="478" t="s">
        <v>888</v>
      </c>
      <c r="N92" s="478" t="s">
        <v>888</v>
      </c>
      <c r="O92" s="465"/>
      <c r="P92" s="82" t="str">
        <f t="shared" si="17"/>
        <v>NA</v>
      </c>
      <c r="Q92" s="83" t="str">
        <f t="shared" si="18"/>
        <v>NA</v>
      </c>
    </row>
    <row r="93" spans="1:17" ht="10.5" customHeight="1" x14ac:dyDescent="0.35">
      <c r="A93" s="432" t="s">
        <v>1444</v>
      </c>
      <c r="B93" s="432" t="s">
        <v>1445</v>
      </c>
      <c r="C93" s="526" t="s">
        <v>1446</v>
      </c>
      <c r="D93" s="414" t="s">
        <v>345</v>
      </c>
      <c r="E93" s="478" t="s">
        <v>888</v>
      </c>
      <c r="F93" s="478" t="s">
        <v>888</v>
      </c>
      <c r="G93" s="478" t="s">
        <v>888</v>
      </c>
      <c r="H93" s="478" t="s">
        <v>888</v>
      </c>
      <c r="I93" s="478" t="s">
        <v>888</v>
      </c>
      <c r="J93" s="478" t="s">
        <v>888</v>
      </c>
      <c r="K93" s="478" t="s">
        <v>888</v>
      </c>
      <c r="L93" s="478" t="s">
        <v>888</v>
      </c>
      <c r="M93" s="478" t="s">
        <v>888</v>
      </c>
      <c r="N93" s="478" t="s">
        <v>888</v>
      </c>
      <c r="O93" s="465"/>
      <c r="P93" s="82" t="str">
        <f t="shared" si="17"/>
        <v>NA</v>
      </c>
      <c r="Q93" s="83" t="str">
        <f t="shared" si="18"/>
        <v>NA</v>
      </c>
    </row>
    <row r="94" spans="1:17" ht="10.5" customHeight="1" x14ac:dyDescent="0.35">
      <c r="A94" s="432" t="s">
        <v>1447</v>
      </c>
      <c r="B94" s="436" t="s">
        <v>1448</v>
      </c>
      <c r="C94" s="529" t="s">
        <v>1449</v>
      </c>
      <c r="D94" s="438" t="s">
        <v>345</v>
      </c>
      <c r="E94" s="478" t="s">
        <v>888</v>
      </c>
      <c r="F94" s="478" t="s">
        <v>888</v>
      </c>
      <c r="G94" s="478" t="s">
        <v>888</v>
      </c>
      <c r="H94" s="478" t="s">
        <v>888</v>
      </c>
      <c r="I94" s="478" t="s">
        <v>888</v>
      </c>
      <c r="J94" s="478" t="s">
        <v>888</v>
      </c>
      <c r="K94" s="478" t="s">
        <v>888</v>
      </c>
      <c r="L94" s="478" t="s">
        <v>888</v>
      </c>
      <c r="M94" s="478" t="s">
        <v>888</v>
      </c>
      <c r="N94" s="478" t="s">
        <v>888</v>
      </c>
      <c r="O94" s="465"/>
      <c r="P94" s="86" t="str">
        <f t="shared" si="17"/>
        <v>NA</v>
      </c>
      <c r="Q94" s="87" t="str">
        <f t="shared" si="18"/>
        <v>NA</v>
      </c>
    </row>
    <row r="95" spans="1:17" ht="10.5" customHeight="1" x14ac:dyDescent="0.35">
      <c r="A95" s="432" t="s">
        <v>1450</v>
      </c>
      <c r="B95" s="432" t="s">
        <v>599</v>
      </c>
      <c r="C95" s="433" t="s">
        <v>1451</v>
      </c>
      <c r="D95" s="414" t="s">
        <v>345</v>
      </c>
      <c r="E95" s="478">
        <f>E22-E49</f>
        <v>-2344.8620000000001</v>
      </c>
      <c r="F95" s="478">
        <f t="shared" ref="F95:N95" si="19">F22-F49</f>
        <v>-26.033000000000001</v>
      </c>
      <c r="G95" s="478">
        <f t="shared" si="19"/>
        <v>0</v>
      </c>
      <c r="H95" s="478">
        <f t="shared" si="19"/>
        <v>-2370.8950000000004</v>
      </c>
      <c r="I95" s="478">
        <f t="shared" si="19"/>
        <v>465.31600000000003</v>
      </c>
      <c r="J95" s="478">
        <f t="shared" si="19"/>
        <v>804.97199999999998</v>
      </c>
      <c r="K95" s="478">
        <f t="shared" si="19"/>
        <v>-104.05199999999999</v>
      </c>
      <c r="L95" s="478">
        <f t="shared" si="19"/>
        <v>0</v>
      </c>
      <c r="M95" s="478">
        <f t="shared" si="19"/>
        <v>-1204.6589999999999</v>
      </c>
      <c r="N95" s="478">
        <f t="shared" si="19"/>
        <v>-1905.5789999999997</v>
      </c>
      <c r="O95" s="465"/>
      <c r="P95" s="82">
        <f t="shared" si="17"/>
        <v>-4.5474735088646412E-13</v>
      </c>
      <c r="Q95" s="83">
        <f t="shared" si="18"/>
        <v>4.5474735088646412E-13</v>
      </c>
    </row>
    <row r="96" spans="1:17" ht="10.5" customHeight="1" x14ac:dyDescent="0.35">
      <c r="A96" s="432" t="s">
        <v>1452</v>
      </c>
      <c r="B96" s="432" t="s">
        <v>1453</v>
      </c>
      <c r="C96" s="433" t="s">
        <v>1454</v>
      </c>
      <c r="D96" s="414" t="s">
        <v>345</v>
      </c>
      <c r="E96" s="478" t="s">
        <v>888</v>
      </c>
      <c r="F96" s="478" t="s">
        <v>888</v>
      </c>
      <c r="G96" s="478" t="s">
        <v>888</v>
      </c>
      <c r="H96" s="478" t="s">
        <v>888</v>
      </c>
      <c r="I96" s="478" t="s">
        <v>888</v>
      </c>
      <c r="J96" s="478" t="s">
        <v>888</v>
      </c>
      <c r="K96" s="478" t="s">
        <v>888</v>
      </c>
      <c r="L96" s="478" t="s">
        <v>888</v>
      </c>
      <c r="M96" s="478" t="s">
        <v>888</v>
      </c>
      <c r="N96" s="478" t="s">
        <v>888</v>
      </c>
      <c r="O96" s="465"/>
      <c r="P96" s="82" t="str">
        <f t="shared" si="17"/>
        <v>NA</v>
      </c>
      <c r="Q96" s="83" t="str">
        <f t="shared" si="18"/>
        <v>NA</v>
      </c>
    </row>
    <row r="97" spans="1:1025" ht="10.5" customHeight="1" x14ac:dyDescent="0.35">
      <c r="A97" s="432" t="s">
        <v>1455</v>
      </c>
      <c r="B97" s="432" t="s">
        <v>1456</v>
      </c>
      <c r="C97" s="526" t="s">
        <v>1457</v>
      </c>
      <c r="D97" s="414" t="s">
        <v>345</v>
      </c>
      <c r="E97" s="478" t="s">
        <v>888</v>
      </c>
      <c r="F97" s="478" t="s">
        <v>888</v>
      </c>
      <c r="G97" s="478" t="s">
        <v>888</v>
      </c>
      <c r="H97" s="478" t="s">
        <v>888</v>
      </c>
      <c r="I97" s="478" t="s">
        <v>888</v>
      </c>
      <c r="J97" s="478" t="s">
        <v>888</v>
      </c>
      <c r="K97" s="478" t="s">
        <v>888</v>
      </c>
      <c r="L97" s="478" t="s">
        <v>888</v>
      </c>
      <c r="M97" s="478" t="s">
        <v>888</v>
      </c>
      <c r="N97" s="478" t="s">
        <v>888</v>
      </c>
      <c r="O97" s="465"/>
      <c r="P97" s="82" t="str">
        <f t="shared" si="17"/>
        <v>NA</v>
      </c>
      <c r="Q97" s="83" t="str">
        <f t="shared" si="18"/>
        <v>NA</v>
      </c>
    </row>
    <row r="98" spans="1:1025" ht="10.5" customHeight="1" x14ac:dyDescent="0.35">
      <c r="A98" s="432" t="s">
        <v>1458</v>
      </c>
      <c r="B98" s="432" t="s">
        <v>1459</v>
      </c>
      <c r="C98" s="526" t="s">
        <v>1460</v>
      </c>
      <c r="D98" s="535" t="s">
        <v>345</v>
      </c>
      <c r="E98" s="478">
        <v>615.39700000000005</v>
      </c>
      <c r="F98" s="478">
        <v>-1.2349999999999994</v>
      </c>
      <c r="G98" s="478">
        <v>0</v>
      </c>
      <c r="H98" s="478">
        <v>614.16199999999992</v>
      </c>
      <c r="I98" s="478">
        <v>4.5999999999999999E-2</v>
      </c>
      <c r="J98" s="478">
        <v>55.648000000000003</v>
      </c>
      <c r="K98" s="478">
        <v>27.332000000000001</v>
      </c>
      <c r="L98" s="478">
        <v>-67.165000000000006</v>
      </c>
      <c r="M98" s="478">
        <v>630.02300000000002</v>
      </c>
      <c r="N98" s="478">
        <v>614.20799999999997</v>
      </c>
      <c r="O98" s="465"/>
      <c r="P98" s="82">
        <f t="shared" si="17"/>
        <v>-1.1368683772161603E-13</v>
      </c>
      <c r="Q98" s="83">
        <f t="shared" si="18"/>
        <v>0</v>
      </c>
    </row>
    <row r="99" spans="1:1025" ht="10.5" customHeight="1" x14ac:dyDescent="0.35">
      <c r="A99" s="432" t="s">
        <v>1461</v>
      </c>
      <c r="B99" s="418" t="s">
        <v>607</v>
      </c>
      <c r="C99" s="532" t="s">
        <v>1462</v>
      </c>
      <c r="D99" s="542" t="s">
        <v>345</v>
      </c>
      <c r="E99" s="497">
        <v>615.39700000000005</v>
      </c>
      <c r="F99" s="497">
        <v>-1.2349999999999994</v>
      </c>
      <c r="G99" s="497">
        <v>0</v>
      </c>
      <c r="H99" s="497">
        <v>614.16199999999992</v>
      </c>
      <c r="I99" s="497">
        <v>4.5999999999999999E-2</v>
      </c>
      <c r="J99" s="497">
        <v>55.648000000000003</v>
      </c>
      <c r="K99" s="497">
        <v>27.332000000000001</v>
      </c>
      <c r="L99" s="497">
        <v>-67.165000000000006</v>
      </c>
      <c r="M99" s="497">
        <v>630.02300000000002</v>
      </c>
      <c r="N99" s="497">
        <v>614.20799999999997</v>
      </c>
      <c r="O99" s="465"/>
      <c r="P99" s="91">
        <f t="shared" si="17"/>
        <v>-1.1368683772161603E-13</v>
      </c>
      <c r="Q99" s="92">
        <f t="shared" si="18"/>
        <v>0</v>
      </c>
    </row>
    <row r="100" spans="1:1025" s="605" customFormat="1" ht="10.35" customHeight="1" x14ac:dyDescent="0.35">
      <c r="A100" s="543"/>
      <c r="B100" s="554"/>
      <c r="C100" s="526"/>
      <c r="D100" s="402"/>
      <c r="E100" s="465"/>
      <c r="F100" s="465"/>
      <c r="G100" s="465"/>
      <c r="H100" s="465"/>
      <c r="I100" s="465"/>
      <c r="J100" s="465"/>
      <c r="K100" s="465"/>
      <c r="L100" s="465"/>
      <c r="M100" s="465"/>
      <c r="N100" s="465"/>
      <c r="O100" s="465"/>
      <c r="P100" s="465"/>
      <c r="Q100" s="603"/>
      <c r="R100" s="543"/>
      <c r="S100" s="543"/>
      <c r="T100" s="543"/>
      <c r="U100" s="543"/>
      <c r="V100" s="543"/>
      <c r="W100" s="543"/>
      <c r="X100" s="543"/>
      <c r="Y100" s="543"/>
      <c r="Z100" s="543"/>
      <c r="AA100" s="543"/>
      <c r="AB100" s="543"/>
      <c r="AC100" s="543"/>
      <c r="AD100" s="543"/>
      <c r="AE100" s="543"/>
      <c r="AF100" s="543"/>
      <c r="AG100" s="543"/>
      <c r="AH100" s="543"/>
      <c r="AI100" s="543"/>
      <c r="AJ100" s="543"/>
      <c r="AK100" s="543"/>
      <c r="AL100" s="543"/>
      <c r="AM100" s="543"/>
      <c r="AN100" s="543"/>
      <c r="AO100" s="543"/>
      <c r="AP100" s="543"/>
      <c r="AQ100" s="543"/>
      <c r="AR100" s="543"/>
      <c r="AS100" s="543"/>
      <c r="AT100" s="543"/>
      <c r="AU100" s="543"/>
      <c r="AV100" s="543"/>
      <c r="AW100" s="543"/>
      <c r="AX100" s="543"/>
      <c r="AY100" s="543"/>
      <c r="AZ100" s="543"/>
      <c r="BA100" s="543"/>
      <c r="BB100" s="543"/>
      <c r="BC100" s="543"/>
      <c r="BD100" s="543"/>
      <c r="BE100" s="543"/>
      <c r="BF100" s="543"/>
      <c r="BG100" s="543"/>
      <c r="BH100" s="543"/>
      <c r="BI100" s="543"/>
      <c r="BJ100" s="543"/>
      <c r="BK100" s="543"/>
      <c r="BL100" s="543"/>
      <c r="BM100" s="543"/>
      <c r="BN100" s="543"/>
      <c r="BO100" s="543"/>
      <c r="BP100" s="543"/>
      <c r="BQ100" s="543"/>
      <c r="BR100" s="543"/>
      <c r="BS100" s="543"/>
      <c r="BT100" s="543"/>
      <c r="BU100" s="543"/>
      <c r="BV100" s="543"/>
      <c r="BW100" s="543"/>
      <c r="BX100" s="543"/>
      <c r="BY100" s="543"/>
      <c r="BZ100" s="543"/>
      <c r="CA100" s="543"/>
      <c r="CB100" s="543"/>
      <c r="CC100" s="543"/>
      <c r="CD100" s="543"/>
      <c r="CE100" s="543"/>
      <c r="CF100" s="543"/>
      <c r="CG100" s="543"/>
      <c r="CH100" s="543"/>
      <c r="CI100" s="543"/>
      <c r="CJ100" s="543"/>
      <c r="CK100" s="543"/>
      <c r="CL100" s="543"/>
      <c r="CM100" s="543"/>
      <c r="CN100" s="543"/>
      <c r="CO100" s="543"/>
      <c r="CP100" s="543"/>
      <c r="CQ100" s="543"/>
      <c r="CR100" s="543"/>
      <c r="CS100" s="543"/>
      <c r="CT100" s="543"/>
      <c r="CU100" s="543"/>
      <c r="CV100" s="543"/>
      <c r="CW100" s="543"/>
      <c r="CX100" s="543"/>
      <c r="CY100" s="543"/>
      <c r="CZ100" s="543"/>
      <c r="DA100" s="543"/>
      <c r="DB100" s="543"/>
      <c r="DC100" s="543"/>
      <c r="DD100" s="543"/>
      <c r="DE100" s="543"/>
      <c r="DF100" s="543"/>
      <c r="DG100" s="543"/>
      <c r="DH100" s="543"/>
      <c r="DI100" s="543"/>
      <c r="DJ100" s="543"/>
      <c r="DK100" s="543"/>
      <c r="DL100" s="543"/>
      <c r="DM100" s="543"/>
      <c r="DN100" s="543"/>
      <c r="DO100" s="543"/>
      <c r="DP100" s="543"/>
      <c r="DQ100" s="543"/>
      <c r="DR100" s="543"/>
      <c r="DS100" s="543"/>
      <c r="DT100" s="543"/>
      <c r="DU100" s="543"/>
      <c r="DV100" s="543"/>
      <c r="DW100" s="543"/>
      <c r="DX100" s="543"/>
      <c r="DY100" s="543"/>
      <c r="DZ100" s="543"/>
      <c r="EA100" s="543"/>
      <c r="EB100" s="543"/>
      <c r="EC100" s="543"/>
      <c r="ED100" s="543"/>
      <c r="EE100" s="543"/>
      <c r="EF100" s="543"/>
      <c r="EG100" s="543"/>
      <c r="EH100" s="543"/>
      <c r="EI100" s="543"/>
      <c r="EJ100" s="543"/>
      <c r="EK100" s="543"/>
      <c r="EL100" s="543"/>
      <c r="EM100" s="543"/>
      <c r="EN100" s="543"/>
      <c r="EO100" s="543"/>
      <c r="EP100" s="543"/>
      <c r="EQ100" s="543"/>
      <c r="ER100" s="543"/>
      <c r="ES100" s="543"/>
      <c r="ET100" s="543"/>
      <c r="EU100" s="543"/>
      <c r="EV100" s="543"/>
      <c r="EW100" s="543"/>
      <c r="EX100" s="543"/>
      <c r="EY100" s="543"/>
      <c r="EZ100" s="543"/>
      <c r="FA100" s="543"/>
      <c r="FB100" s="543"/>
      <c r="FC100" s="543"/>
      <c r="FD100" s="543"/>
      <c r="FE100" s="543"/>
      <c r="FF100" s="543"/>
      <c r="FG100" s="543"/>
      <c r="FH100" s="543"/>
      <c r="FI100" s="543"/>
      <c r="FJ100" s="543"/>
      <c r="FK100" s="543"/>
      <c r="FL100" s="543"/>
      <c r="FM100" s="543"/>
      <c r="FN100" s="543"/>
      <c r="FO100" s="543"/>
      <c r="FP100" s="543"/>
      <c r="FQ100" s="543"/>
      <c r="FR100" s="543"/>
      <c r="FS100" s="543"/>
      <c r="FT100" s="543"/>
      <c r="FU100" s="543"/>
      <c r="FV100" s="543"/>
      <c r="FW100" s="543"/>
      <c r="FX100" s="543"/>
      <c r="FY100" s="543"/>
      <c r="FZ100" s="543"/>
      <c r="GA100" s="543"/>
      <c r="GB100" s="543"/>
      <c r="GC100" s="543"/>
      <c r="GD100" s="543"/>
      <c r="GE100" s="543"/>
      <c r="GF100" s="543"/>
      <c r="GG100" s="543"/>
      <c r="GH100" s="543"/>
      <c r="GI100" s="543"/>
      <c r="GJ100" s="543"/>
      <c r="GK100" s="543"/>
      <c r="GL100" s="543"/>
      <c r="GM100" s="543"/>
      <c r="GN100" s="543"/>
      <c r="GO100" s="543"/>
      <c r="GP100" s="543"/>
      <c r="GQ100" s="543"/>
      <c r="GR100" s="543"/>
      <c r="GS100" s="543"/>
      <c r="GT100" s="543"/>
      <c r="GU100" s="543"/>
      <c r="GV100" s="543"/>
      <c r="GW100" s="543"/>
      <c r="GX100" s="543"/>
      <c r="GY100" s="543"/>
      <c r="GZ100" s="543"/>
      <c r="HA100" s="543"/>
      <c r="HB100" s="543"/>
      <c r="HC100" s="543"/>
      <c r="HD100" s="543"/>
      <c r="HE100" s="543"/>
      <c r="HF100" s="543"/>
      <c r="HG100" s="543"/>
      <c r="HH100" s="543"/>
      <c r="HI100" s="543"/>
      <c r="HJ100" s="543"/>
      <c r="HK100" s="543"/>
      <c r="HL100" s="543"/>
      <c r="HM100" s="543"/>
      <c r="HN100" s="543"/>
      <c r="HO100" s="543"/>
      <c r="HP100" s="543"/>
      <c r="HQ100" s="543"/>
      <c r="HR100" s="543"/>
      <c r="HS100" s="543"/>
      <c r="HT100" s="543"/>
      <c r="HU100" s="543"/>
      <c r="HV100" s="543"/>
      <c r="HW100" s="543"/>
      <c r="HX100" s="543"/>
      <c r="HY100" s="543"/>
      <c r="HZ100" s="543"/>
      <c r="IA100" s="543"/>
      <c r="IB100" s="543"/>
      <c r="IC100" s="543"/>
      <c r="ID100" s="543"/>
      <c r="IE100" s="543"/>
      <c r="IF100" s="543"/>
      <c r="IG100" s="543"/>
      <c r="IH100" s="543"/>
      <c r="II100" s="543"/>
      <c r="IJ100" s="543"/>
      <c r="IK100" s="543"/>
      <c r="IL100" s="543"/>
      <c r="IM100" s="543"/>
      <c r="IN100" s="543"/>
      <c r="IO100" s="543"/>
      <c r="IP100" s="543"/>
      <c r="IQ100" s="543"/>
      <c r="IR100" s="543"/>
      <c r="IS100" s="543"/>
      <c r="IT100" s="543"/>
      <c r="IU100" s="543"/>
      <c r="IV100" s="543"/>
      <c r="IW100" s="543"/>
      <c r="IX100" s="543"/>
      <c r="IY100" s="543"/>
      <c r="IZ100" s="543"/>
      <c r="JA100" s="543"/>
      <c r="JB100" s="543"/>
      <c r="JC100" s="543"/>
      <c r="JD100" s="543"/>
      <c r="JE100" s="543"/>
      <c r="JF100" s="543"/>
      <c r="JG100" s="543"/>
      <c r="JH100" s="543"/>
      <c r="JI100" s="543"/>
      <c r="JJ100" s="543"/>
      <c r="JK100" s="543"/>
      <c r="JL100" s="543"/>
      <c r="JM100" s="543"/>
      <c r="JN100" s="543"/>
      <c r="JO100" s="543"/>
      <c r="JP100" s="543"/>
      <c r="JQ100" s="543"/>
      <c r="JR100" s="543"/>
      <c r="JS100" s="543"/>
      <c r="JT100" s="543"/>
      <c r="JU100" s="543"/>
      <c r="JV100" s="543"/>
      <c r="JW100" s="543"/>
      <c r="JX100" s="543"/>
      <c r="JY100" s="543"/>
      <c r="JZ100" s="543"/>
      <c r="KA100" s="543"/>
      <c r="KB100" s="543"/>
      <c r="KC100" s="543"/>
      <c r="KD100" s="543"/>
      <c r="KE100" s="543"/>
      <c r="KF100" s="543"/>
      <c r="KG100" s="543"/>
      <c r="KH100" s="543"/>
      <c r="KI100" s="543"/>
      <c r="KJ100" s="543"/>
      <c r="KK100" s="543"/>
      <c r="KL100" s="543"/>
      <c r="KM100" s="543"/>
      <c r="KN100" s="543"/>
      <c r="KO100" s="543"/>
      <c r="KP100" s="543"/>
      <c r="KQ100" s="543"/>
      <c r="KR100" s="543"/>
      <c r="KS100" s="543"/>
      <c r="KT100" s="543"/>
      <c r="KU100" s="543"/>
      <c r="KV100" s="543"/>
      <c r="KW100" s="543"/>
      <c r="KX100" s="543"/>
      <c r="KY100" s="543"/>
      <c r="KZ100" s="543"/>
      <c r="LA100" s="543"/>
      <c r="LB100" s="543"/>
      <c r="LC100" s="543"/>
      <c r="LD100" s="543"/>
      <c r="LE100" s="543"/>
      <c r="LF100" s="543"/>
      <c r="LG100" s="543"/>
      <c r="LH100" s="543"/>
      <c r="LI100" s="543"/>
      <c r="LJ100" s="543"/>
      <c r="LK100" s="543"/>
      <c r="LL100" s="543"/>
      <c r="LM100" s="543"/>
      <c r="LN100" s="543"/>
      <c r="LO100" s="543"/>
      <c r="LP100" s="543"/>
      <c r="LQ100" s="543"/>
      <c r="LR100" s="543"/>
      <c r="LS100" s="543"/>
      <c r="LT100" s="543"/>
      <c r="LU100" s="543"/>
      <c r="LV100" s="543"/>
      <c r="LW100" s="543"/>
      <c r="LX100" s="543"/>
      <c r="LY100" s="543"/>
      <c r="LZ100" s="543"/>
      <c r="MA100" s="543"/>
      <c r="MB100" s="543"/>
      <c r="MC100" s="543"/>
      <c r="MD100" s="543"/>
      <c r="ME100" s="543"/>
      <c r="MF100" s="543"/>
      <c r="MG100" s="543"/>
      <c r="MH100" s="543"/>
      <c r="MI100" s="543"/>
      <c r="MJ100" s="543"/>
      <c r="MK100" s="543"/>
      <c r="ML100" s="543"/>
      <c r="MM100" s="543"/>
      <c r="MN100" s="543"/>
      <c r="MO100" s="543"/>
      <c r="MP100" s="543"/>
      <c r="MQ100" s="543"/>
      <c r="MR100" s="543"/>
      <c r="MS100" s="543"/>
      <c r="MT100" s="543"/>
      <c r="MU100" s="543"/>
      <c r="MV100" s="543"/>
      <c r="MW100" s="543"/>
      <c r="MX100" s="543"/>
      <c r="MY100" s="543"/>
      <c r="MZ100" s="543"/>
      <c r="NA100" s="543"/>
      <c r="NB100" s="543"/>
      <c r="NC100" s="543"/>
      <c r="ND100" s="543"/>
      <c r="NE100" s="543"/>
      <c r="NF100" s="543"/>
      <c r="NG100" s="543"/>
      <c r="NH100" s="543"/>
      <c r="NI100" s="543"/>
      <c r="NJ100" s="543"/>
      <c r="NK100" s="543"/>
      <c r="NL100" s="543"/>
      <c r="NM100" s="543"/>
      <c r="NN100" s="543"/>
      <c r="NO100" s="543"/>
      <c r="NP100" s="543"/>
      <c r="NQ100" s="543"/>
      <c r="NR100" s="543"/>
      <c r="NS100" s="543"/>
      <c r="NT100" s="543"/>
      <c r="NU100" s="543"/>
      <c r="NV100" s="543"/>
      <c r="NW100" s="543"/>
      <c r="NX100" s="543"/>
      <c r="NY100" s="543"/>
      <c r="NZ100" s="543"/>
      <c r="OA100" s="543"/>
      <c r="OB100" s="543"/>
      <c r="OC100" s="543"/>
      <c r="OD100" s="543"/>
      <c r="OE100" s="543"/>
      <c r="OF100" s="543"/>
      <c r="OG100" s="543"/>
      <c r="OH100" s="543"/>
      <c r="OI100" s="543"/>
      <c r="OJ100" s="543"/>
      <c r="OK100" s="543"/>
      <c r="OL100" s="543"/>
      <c r="OM100" s="543"/>
      <c r="ON100" s="543"/>
      <c r="OO100" s="543"/>
      <c r="OP100" s="543"/>
      <c r="OQ100" s="543"/>
      <c r="OR100" s="543"/>
      <c r="OS100" s="543"/>
      <c r="OT100" s="543"/>
      <c r="OU100" s="543"/>
      <c r="OV100" s="543"/>
      <c r="OW100" s="543"/>
      <c r="OX100" s="543"/>
      <c r="OY100" s="543"/>
      <c r="OZ100" s="543"/>
      <c r="PA100" s="543"/>
      <c r="PB100" s="543"/>
      <c r="PC100" s="543"/>
      <c r="PD100" s="543"/>
      <c r="PE100" s="543"/>
      <c r="PF100" s="543"/>
      <c r="PG100" s="543"/>
      <c r="PH100" s="543"/>
      <c r="PI100" s="543"/>
      <c r="PJ100" s="543"/>
      <c r="PK100" s="543"/>
      <c r="PL100" s="543"/>
      <c r="PM100" s="543"/>
      <c r="PN100" s="543"/>
      <c r="PO100" s="543"/>
      <c r="PP100" s="543"/>
      <c r="PQ100" s="543"/>
      <c r="PR100" s="543"/>
      <c r="PS100" s="543"/>
      <c r="PT100" s="543"/>
      <c r="PU100" s="543"/>
      <c r="PV100" s="543"/>
      <c r="PW100" s="543"/>
      <c r="PX100" s="543"/>
      <c r="PY100" s="543"/>
      <c r="PZ100" s="543"/>
      <c r="QA100" s="543"/>
      <c r="QB100" s="543"/>
      <c r="QC100" s="543"/>
      <c r="QD100" s="543"/>
      <c r="QE100" s="543"/>
      <c r="QF100" s="543"/>
      <c r="QG100" s="543"/>
      <c r="QH100" s="543"/>
      <c r="QI100" s="543"/>
      <c r="QJ100" s="543"/>
      <c r="QK100" s="543"/>
      <c r="QL100" s="543"/>
      <c r="QM100" s="543"/>
      <c r="QN100" s="543"/>
      <c r="QO100" s="543"/>
      <c r="QP100" s="543"/>
      <c r="QQ100" s="543"/>
      <c r="QR100" s="543"/>
      <c r="QS100" s="543"/>
      <c r="QT100" s="543"/>
      <c r="QU100" s="543"/>
      <c r="QV100" s="543"/>
      <c r="QW100" s="543"/>
      <c r="QX100" s="543"/>
      <c r="QY100" s="543"/>
      <c r="QZ100" s="543"/>
      <c r="RA100" s="543"/>
      <c r="RB100" s="543"/>
      <c r="RC100" s="543"/>
      <c r="RD100" s="543"/>
      <c r="RE100" s="543"/>
      <c r="RF100" s="543"/>
      <c r="RG100" s="543"/>
      <c r="RH100" s="543"/>
      <c r="RI100" s="543"/>
      <c r="RJ100" s="543"/>
      <c r="RK100" s="543"/>
      <c r="RL100" s="543"/>
      <c r="RM100" s="543"/>
      <c r="RN100" s="543"/>
      <c r="RO100" s="543"/>
      <c r="RP100" s="543"/>
      <c r="RQ100" s="543"/>
      <c r="RR100" s="543"/>
      <c r="RS100" s="543"/>
      <c r="RT100" s="543"/>
      <c r="RU100" s="543"/>
      <c r="RV100" s="543"/>
      <c r="RW100" s="543"/>
      <c r="RX100" s="543"/>
      <c r="RY100" s="543"/>
      <c r="RZ100" s="543"/>
      <c r="SA100" s="543"/>
      <c r="SB100" s="543"/>
      <c r="SC100" s="543"/>
      <c r="SD100" s="543"/>
      <c r="SE100" s="543"/>
      <c r="SF100" s="543"/>
      <c r="SG100" s="543"/>
      <c r="SH100" s="543"/>
      <c r="SI100" s="543"/>
      <c r="SJ100" s="543"/>
      <c r="SK100" s="543"/>
      <c r="SL100" s="543"/>
      <c r="SM100" s="543"/>
      <c r="SN100" s="543"/>
      <c r="SO100" s="543"/>
      <c r="SP100" s="543"/>
      <c r="SQ100" s="543"/>
      <c r="SR100" s="543"/>
      <c r="SS100" s="543"/>
      <c r="ST100" s="543"/>
      <c r="SU100" s="543"/>
      <c r="SV100" s="543"/>
      <c r="SW100" s="543"/>
      <c r="SX100" s="543"/>
      <c r="SY100" s="543"/>
      <c r="SZ100" s="543"/>
      <c r="TA100" s="543"/>
      <c r="TB100" s="543"/>
      <c r="TC100" s="543"/>
      <c r="TD100" s="543"/>
      <c r="TE100" s="543"/>
      <c r="TF100" s="543"/>
      <c r="TG100" s="543"/>
      <c r="TH100" s="543"/>
      <c r="TI100" s="543"/>
      <c r="TJ100" s="543"/>
      <c r="TK100" s="543"/>
      <c r="TL100" s="543"/>
      <c r="TM100" s="543"/>
      <c r="TN100" s="543"/>
      <c r="TO100" s="543"/>
      <c r="TP100" s="543"/>
      <c r="TQ100" s="543"/>
      <c r="TR100" s="543"/>
      <c r="TS100" s="543"/>
      <c r="TT100" s="543"/>
      <c r="TU100" s="543"/>
      <c r="TV100" s="543"/>
      <c r="TW100" s="543"/>
      <c r="TX100" s="543"/>
      <c r="TY100" s="543"/>
      <c r="TZ100" s="543"/>
      <c r="UA100" s="543"/>
      <c r="UB100" s="543"/>
      <c r="UC100" s="543"/>
      <c r="UD100" s="543"/>
      <c r="UE100" s="543"/>
      <c r="UF100" s="543"/>
      <c r="UG100" s="543"/>
      <c r="UH100" s="543"/>
      <c r="UI100" s="543"/>
      <c r="UJ100" s="543"/>
      <c r="UK100" s="543"/>
      <c r="UL100" s="543"/>
      <c r="UM100" s="543"/>
      <c r="UN100" s="543"/>
      <c r="UO100" s="543"/>
      <c r="UP100" s="543"/>
      <c r="UQ100" s="543"/>
      <c r="UR100" s="543"/>
      <c r="US100" s="543"/>
      <c r="UT100" s="543"/>
      <c r="UU100" s="543"/>
      <c r="UV100" s="543"/>
      <c r="UW100" s="543"/>
      <c r="UX100" s="543"/>
      <c r="UY100" s="543"/>
      <c r="UZ100" s="543"/>
      <c r="VA100" s="543"/>
      <c r="VB100" s="543"/>
      <c r="VC100" s="543"/>
      <c r="VD100" s="543"/>
      <c r="VE100" s="543"/>
      <c r="VF100" s="543"/>
      <c r="VG100" s="543"/>
      <c r="VH100" s="543"/>
      <c r="VI100" s="543"/>
      <c r="VJ100" s="543"/>
      <c r="VK100" s="543"/>
      <c r="VL100" s="543"/>
      <c r="VM100" s="543"/>
      <c r="VN100" s="543"/>
      <c r="VO100" s="543"/>
      <c r="VP100" s="543"/>
      <c r="VQ100" s="543"/>
      <c r="VR100" s="543"/>
      <c r="VS100" s="543"/>
      <c r="VT100" s="543"/>
      <c r="VU100" s="543"/>
      <c r="VV100" s="543"/>
      <c r="VW100" s="543"/>
      <c r="VX100" s="543"/>
      <c r="VY100" s="543"/>
      <c r="VZ100" s="543"/>
      <c r="WA100" s="543"/>
      <c r="WB100" s="543"/>
      <c r="WC100" s="543"/>
      <c r="WD100" s="543"/>
      <c r="WE100" s="543"/>
      <c r="WF100" s="543"/>
      <c r="WG100" s="543"/>
      <c r="WH100" s="543"/>
      <c r="WI100" s="543"/>
      <c r="WJ100" s="543"/>
      <c r="WK100" s="543"/>
      <c r="WL100" s="543"/>
      <c r="WM100" s="543"/>
      <c r="WN100" s="543"/>
      <c r="WO100" s="543"/>
      <c r="WP100" s="543"/>
      <c r="WQ100" s="543"/>
      <c r="WR100" s="543"/>
      <c r="WS100" s="543"/>
      <c r="WT100" s="543"/>
      <c r="WU100" s="543"/>
      <c r="WV100" s="543"/>
      <c r="WW100" s="543"/>
      <c r="WX100" s="543"/>
      <c r="WY100" s="543"/>
      <c r="WZ100" s="543"/>
      <c r="XA100" s="543"/>
      <c r="XB100" s="543"/>
      <c r="XC100" s="543"/>
      <c r="XD100" s="543"/>
      <c r="XE100" s="543"/>
      <c r="XF100" s="543"/>
      <c r="XG100" s="543"/>
      <c r="XH100" s="543"/>
      <c r="XI100" s="543"/>
      <c r="XJ100" s="543"/>
      <c r="XK100" s="543"/>
      <c r="XL100" s="543"/>
      <c r="XM100" s="543"/>
      <c r="XN100" s="543"/>
      <c r="XO100" s="543"/>
      <c r="XP100" s="543"/>
      <c r="XQ100" s="543"/>
      <c r="XR100" s="543"/>
      <c r="XS100" s="543"/>
      <c r="XT100" s="543"/>
      <c r="XU100" s="543"/>
      <c r="XV100" s="543"/>
      <c r="XW100" s="543"/>
      <c r="XX100" s="543"/>
      <c r="XY100" s="543"/>
      <c r="XZ100" s="543"/>
      <c r="YA100" s="543"/>
      <c r="YB100" s="543"/>
      <c r="YC100" s="543"/>
      <c r="YD100" s="543"/>
      <c r="YE100" s="543"/>
      <c r="YF100" s="543"/>
      <c r="YG100" s="543"/>
      <c r="YH100" s="543"/>
      <c r="YI100" s="543"/>
      <c r="YJ100" s="543"/>
      <c r="YK100" s="543"/>
      <c r="YL100" s="543"/>
      <c r="YM100" s="543"/>
      <c r="YN100" s="543"/>
      <c r="YO100" s="543"/>
      <c r="YP100" s="543"/>
      <c r="YQ100" s="543"/>
      <c r="YR100" s="543"/>
      <c r="YS100" s="543"/>
      <c r="YT100" s="543"/>
      <c r="YU100" s="543"/>
      <c r="YV100" s="543"/>
      <c r="YW100" s="543"/>
      <c r="YX100" s="543"/>
      <c r="YY100" s="543"/>
      <c r="YZ100" s="543"/>
      <c r="ZA100" s="543"/>
      <c r="ZB100" s="543"/>
      <c r="ZC100" s="543"/>
      <c r="ZD100" s="543"/>
      <c r="ZE100" s="543"/>
      <c r="ZF100" s="543"/>
      <c r="ZG100" s="543"/>
      <c r="ZH100" s="543"/>
      <c r="ZI100" s="543"/>
      <c r="ZJ100" s="543"/>
      <c r="ZK100" s="543"/>
      <c r="ZL100" s="543"/>
      <c r="ZM100" s="543"/>
      <c r="ZN100" s="543"/>
      <c r="ZO100" s="543"/>
      <c r="ZP100" s="543"/>
      <c r="ZQ100" s="543"/>
      <c r="ZR100" s="543"/>
      <c r="ZS100" s="543"/>
      <c r="ZT100" s="543"/>
      <c r="ZU100" s="543"/>
      <c r="ZV100" s="543"/>
      <c r="ZW100" s="543"/>
      <c r="ZX100" s="543"/>
      <c r="ZY100" s="543"/>
      <c r="ZZ100" s="543"/>
      <c r="AAA100" s="543"/>
      <c r="AAB100" s="543"/>
      <c r="AAC100" s="543"/>
      <c r="AAD100" s="543"/>
      <c r="AAE100" s="543"/>
      <c r="AAF100" s="543"/>
      <c r="AAG100" s="543"/>
      <c r="AAH100" s="543"/>
      <c r="AAI100" s="543"/>
      <c r="AAJ100" s="543"/>
      <c r="AAK100" s="543"/>
      <c r="AAL100" s="543"/>
      <c r="AAM100" s="543"/>
      <c r="AAN100" s="543"/>
      <c r="AAO100" s="543"/>
      <c r="AAP100" s="543"/>
      <c r="AAQ100" s="543"/>
      <c r="AAR100" s="543"/>
      <c r="AAS100" s="543"/>
      <c r="AAT100" s="543"/>
      <c r="AAU100" s="543"/>
      <c r="AAV100" s="543"/>
      <c r="AAW100" s="543"/>
      <c r="AAX100" s="543"/>
      <c r="AAY100" s="543"/>
      <c r="AAZ100" s="543"/>
      <c r="ABA100" s="543"/>
      <c r="ABB100" s="543"/>
      <c r="ABC100" s="543"/>
      <c r="ABD100" s="543"/>
      <c r="ABE100" s="543"/>
      <c r="ABF100" s="543"/>
      <c r="ABG100" s="543"/>
      <c r="ABH100" s="543"/>
      <c r="ABI100" s="543"/>
      <c r="ABJ100" s="543"/>
      <c r="ABK100" s="543"/>
      <c r="ABL100" s="543"/>
      <c r="ABM100" s="543"/>
      <c r="ABN100" s="543"/>
      <c r="ABO100" s="543"/>
      <c r="ABP100" s="543"/>
      <c r="ABQ100" s="543"/>
      <c r="ABR100" s="543"/>
      <c r="ABS100" s="543"/>
      <c r="ABT100" s="543"/>
      <c r="ABU100" s="543"/>
      <c r="ABV100" s="543"/>
      <c r="ABW100" s="543"/>
      <c r="ABX100" s="543"/>
      <c r="ABY100" s="543"/>
      <c r="ABZ100" s="543"/>
      <c r="ACA100" s="543"/>
      <c r="ACB100" s="543"/>
      <c r="ACC100" s="543"/>
      <c r="ACD100" s="543"/>
      <c r="ACE100" s="543"/>
      <c r="ACF100" s="543"/>
      <c r="ACG100" s="543"/>
      <c r="ACH100" s="543"/>
      <c r="ACI100" s="543"/>
      <c r="ACJ100" s="543"/>
      <c r="ACK100" s="543"/>
      <c r="ACL100" s="543"/>
      <c r="ACM100" s="543"/>
      <c r="ACN100" s="543"/>
      <c r="ACO100" s="543"/>
      <c r="ACP100" s="543"/>
      <c r="ACQ100" s="543"/>
      <c r="ACR100" s="543"/>
      <c r="ACS100" s="543"/>
      <c r="ACT100" s="543"/>
      <c r="ACU100" s="543"/>
      <c r="ACV100" s="543"/>
      <c r="ACW100" s="543"/>
      <c r="ACX100" s="543"/>
      <c r="ACY100" s="543"/>
      <c r="ACZ100" s="543"/>
      <c r="ADA100" s="543"/>
      <c r="ADB100" s="543"/>
      <c r="ADC100" s="543"/>
      <c r="ADD100" s="543"/>
      <c r="ADE100" s="543"/>
      <c r="ADF100" s="543"/>
      <c r="ADG100" s="543"/>
      <c r="ADH100" s="543"/>
      <c r="ADI100" s="543"/>
      <c r="ADJ100" s="543"/>
      <c r="ADK100" s="543"/>
      <c r="ADL100" s="543"/>
      <c r="ADM100" s="543"/>
      <c r="ADN100" s="543"/>
      <c r="ADO100" s="543"/>
      <c r="ADP100" s="543"/>
      <c r="ADQ100" s="543"/>
      <c r="ADR100" s="543"/>
      <c r="ADS100" s="543"/>
      <c r="ADT100" s="543"/>
      <c r="ADU100" s="543"/>
      <c r="ADV100" s="543"/>
      <c r="ADW100" s="543"/>
      <c r="ADX100" s="543"/>
      <c r="ADY100" s="543"/>
      <c r="ADZ100" s="543"/>
      <c r="AEA100" s="543"/>
      <c r="AEB100" s="543"/>
      <c r="AEC100" s="543"/>
      <c r="AED100" s="543"/>
      <c r="AEE100" s="543"/>
      <c r="AEF100" s="543"/>
      <c r="AEG100" s="543"/>
      <c r="AEH100" s="543"/>
      <c r="AEI100" s="543"/>
      <c r="AEJ100" s="543"/>
      <c r="AEK100" s="543"/>
      <c r="AEL100" s="543"/>
      <c r="AEM100" s="543"/>
      <c r="AEN100" s="543"/>
      <c r="AEO100" s="543"/>
      <c r="AEP100" s="543"/>
      <c r="AEQ100" s="543"/>
      <c r="AER100" s="543"/>
      <c r="AES100" s="543"/>
      <c r="AET100" s="543"/>
      <c r="AEU100" s="543"/>
      <c r="AEV100" s="543"/>
      <c r="AEW100" s="543"/>
      <c r="AEX100" s="543"/>
      <c r="AEY100" s="543"/>
      <c r="AEZ100" s="543"/>
      <c r="AFA100" s="543"/>
      <c r="AFB100" s="543"/>
      <c r="AFC100" s="543"/>
      <c r="AFD100" s="543"/>
      <c r="AFE100" s="543"/>
      <c r="AFF100" s="543"/>
      <c r="AFG100" s="543"/>
      <c r="AFH100" s="543"/>
      <c r="AFI100" s="543"/>
      <c r="AFJ100" s="543"/>
      <c r="AFK100" s="543"/>
      <c r="AFL100" s="543"/>
      <c r="AFM100" s="543"/>
      <c r="AFN100" s="543"/>
      <c r="AFO100" s="543"/>
      <c r="AFP100" s="543"/>
      <c r="AFQ100" s="543"/>
      <c r="AFR100" s="543"/>
      <c r="AFS100" s="543"/>
      <c r="AFT100" s="543"/>
      <c r="AFU100" s="543"/>
      <c r="AFV100" s="543"/>
      <c r="AFW100" s="543"/>
      <c r="AFX100" s="543"/>
      <c r="AFY100" s="543"/>
      <c r="AFZ100" s="543"/>
      <c r="AGA100" s="543"/>
      <c r="AGB100" s="543"/>
      <c r="AGC100" s="543"/>
      <c r="AGD100" s="543"/>
      <c r="AGE100" s="543"/>
      <c r="AGF100" s="543"/>
      <c r="AGG100" s="543"/>
      <c r="AGH100" s="543"/>
      <c r="AGI100" s="543"/>
      <c r="AGJ100" s="543"/>
      <c r="AGK100" s="543"/>
      <c r="AGL100" s="543"/>
      <c r="AGM100" s="543"/>
      <c r="AGN100" s="543"/>
      <c r="AGO100" s="543"/>
      <c r="AGP100" s="543"/>
      <c r="AGQ100" s="543"/>
      <c r="AGR100" s="543"/>
      <c r="AGS100" s="543"/>
      <c r="AGT100" s="543"/>
      <c r="AGU100" s="543"/>
      <c r="AGV100" s="543"/>
      <c r="AGW100" s="543"/>
      <c r="AGX100" s="543"/>
      <c r="AGY100" s="543"/>
      <c r="AGZ100" s="543"/>
      <c r="AHA100" s="543"/>
      <c r="AHB100" s="543"/>
      <c r="AHC100" s="543"/>
      <c r="AHD100" s="543"/>
      <c r="AHE100" s="543"/>
      <c r="AHF100" s="543"/>
      <c r="AHG100" s="543"/>
      <c r="AHH100" s="543"/>
      <c r="AHI100" s="543"/>
      <c r="AHJ100" s="543"/>
      <c r="AHK100" s="543"/>
      <c r="AHL100" s="543"/>
      <c r="AHM100" s="543"/>
      <c r="AHN100" s="543"/>
      <c r="AHO100" s="543"/>
      <c r="AHP100" s="543"/>
      <c r="AHQ100" s="543"/>
      <c r="AHR100" s="543"/>
      <c r="AHS100" s="543"/>
      <c r="AHT100" s="543"/>
      <c r="AHU100" s="543"/>
      <c r="AHV100" s="543"/>
      <c r="AHW100" s="543"/>
      <c r="AHX100" s="543"/>
      <c r="AHY100" s="543"/>
      <c r="AHZ100" s="543"/>
      <c r="AIA100" s="543"/>
      <c r="AIB100" s="543"/>
      <c r="AIC100" s="543"/>
      <c r="AID100" s="543"/>
      <c r="AIE100" s="543"/>
      <c r="AIF100" s="543"/>
      <c r="AIG100" s="543"/>
      <c r="AIH100" s="543"/>
      <c r="AII100" s="543"/>
      <c r="AIJ100" s="543"/>
      <c r="AIK100" s="543"/>
      <c r="AIL100" s="543"/>
      <c r="AIM100" s="543"/>
      <c r="AIN100" s="543"/>
      <c r="AIO100" s="543"/>
      <c r="AIP100" s="543"/>
      <c r="AIQ100" s="543"/>
      <c r="AIR100" s="543"/>
      <c r="AIS100" s="543"/>
      <c r="AIT100" s="543"/>
      <c r="AIU100" s="543"/>
      <c r="AIV100" s="543"/>
      <c r="AIW100" s="543"/>
      <c r="AIX100" s="543"/>
      <c r="AIY100" s="543"/>
      <c r="AIZ100" s="543"/>
      <c r="AJA100" s="543"/>
      <c r="AJB100" s="543"/>
      <c r="AJC100" s="543"/>
      <c r="AJD100" s="543"/>
      <c r="AJE100" s="543"/>
      <c r="AJF100" s="543"/>
      <c r="AJG100" s="543"/>
      <c r="AJH100" s="543"/>
      <c r="AJI100" s="543"/>
      <c r="AJJ100" s="543"/>
      <c r="AJK100" s="543"/>
      <c r="AJL100" s="543"/>
      <c r="AJM100" s="543"/>
      <c r="AJN100" s="543"/>
      <c r="AJO100" s="543"/>
      <c r="AJP100" s="543"/>
      <c r="AJQ100" s="543"/>
      <c r="AJR100" s="543"/>
      <c r="AJS100" s="543"/>
      <c r="AJT100" s="543"/>
      <c r="AJU100" s="543"/>
      <c r="AJV100" s="543"/>
      <c r="AJW100" s="543"/>
      <c r="AJX100" s="543"/>
      <c r="AJY100" s="543"/>
      <c r="AJZ100" s="543"/>
      <c r="AKA100" s="543"/>
      <c r="AKB100" s="543"/>
      <c r="AKC100" s="543"/>
      <c r="AKD100" s="543"/>
      <c r="AKE100" s="543"/>
      <c r="AKF100" s="543"/>
      <c r="AKG100" s="543"/>
      <c r="AKH100" s="543"/>
      <c r="AKI100" s="543"/>
      <c r="AKJ100" s="543"/>
      <c r="AKK100" s="543"/>
      <c r="AKL100" s="543"/>
      <c r="AKM100" s="543"/>
      <c r="AKN100" s="543"/>
      <c r="AKO100" s="543"/>
      <c r="AKP100" s="543"/>
      <c r="AKQ100" s="543"/>
      <c r="AKR100" s="543"/>
      <c r="AKS100" s="543"/>
      <c r="AKT100" s="543"/>
      <c r="AKU100" s="543"/>
      <c r="AKV100" s="543"/>
      <c r="AKW100" s="543"/>
      <c r="AKX100" s="543"/>
      <c r="AKY100" s="543"/>
      <c r="AKZ100" s="543"/>
      <c r="ALA100" s="543"/>
      <c r="ALB100" s="543"/>
      <c r="ALC100" s="543"/>
      <c r="ALD100" s="543"/>
      <c r="ALE100" s="543"/>
      <c r="ALF100" s="543"/>
      <c r="ALG100" s="543"/>
      <c r="ALH100" s="543"/>
      <c r="ALI100" s="543"/>
      <c r="ALJ100" s="543"/>
      <c r="ALK100" s="543"/>
      <c r="ALL100" s="543"/>
      <c r="ALM100" s="543"/>
      <c r="ALN100" s="543"/>
      <c r="ALO100" s="543"/>
      <c r="ALP100" s="543"/>
      <c r="ALQ100" s="543"/>
      <c r="ALR100" s="543"/>
      <c r="ALS100" s="543"/>
      <c r="ALT100" s="543"/>
      <c r="ALU100" s="543"/>
      <c r="ALV100" s="543"/>
      <c r="ALW100" s="543"/>
      <c r="ALX100" s="543"/>
      <c r="ALY100" s="543"/>
      <c r="ALZ100" s="543"/>
      <c r="AMA100" s="543"/>
      <c r="AMB100" s="543"/>
      <c r="AMC100" s="543"/>
      <c r="AMD100" s="543"/>
      <c r="AME100" s="543"/>
      <c r="AMF100" s="543"/>
      <c r="AMG100" s="543"/>
      <c r="AMH100" s="543"/>
      <c r="AMI100" s="543"/>
      <c r="AMJ100" s="543"/>
      <c r="AMK100" s="543"/>
    </row>
    <row r="101" spans="1:1025" s="132" customFormat="1" ht="15" hidden="1" customHeight="1" x14ac:dyDescent="0.25">
      <c r="B101" s="100" t="s">
        <v>1463</v>
      </c>
      <c r="C101" s="133"/>
      <c r="D101" s="133"/>
      <c r="E101" s="147"/>
      <c r="F101" s="147"/>
      <c r="G101" s="147"/>
      <c r="H101" s="147"/>
      <c r="I101" s="147"/>
      <c r="J101" s="147"/>
      <c r="K101" s="147"/>
      <c r="L101" s="147"/>
      <c r="M101" s="147"/>
      <c r="N101" s="148"/>
      <c r="O101" s="608"/>
      <c r="P101" s="166"/>
      <c r="Q101" s="166"/>
    </row>
    <row r="102" spans="1:1025" ht="10.35" hidden="1" customHeight="1" x14ac:dyDescent="0.35">
      <c r="B102" s="168" t="s">
        <v>972</v>
      </c>
      <c r="C102" s="107"/>
      <c r="D102" s="107" t="s">
        <v>345</v>
      </c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465"/>
      <c r="P102" s="199"/>
      <c r="Q102" s="139"/>
    </row>
    <row r="103" spans="1:1025" ht="10.35" hidden="1" customHeight="1" x14ac:dyDescent="0.35">
      <c r="B103" s="106"/>
      <c r="C103" s="111" t="s">
        <v>1464</v>
      </c>
      <c r="D103" s="107" t="s">
        <v>345</v>
      </c>
      <c r="E103" s="112">
        <f t="shared" ref="E103:N103" si="20">IF(OR(E8="NA",E9="NA",E22="NA",E49="NA"),"NA",-SUM(E8)+SUM(E9)+SUM(E22)-SUM(E49))</f>
        <v>-2.2737367544323206E-13</v>
      </c>
      <c r="F103" s="112">
        <f t="shared" si="20"/>
        <v>0</v>
      </c>
      <c r="G103" s="112">
        <f t="shared" si="20"/>
        <v>0</v>
      </c>
      <c r="H103" s="112">
        <f t="shared" si="20"/>
        <v>2.2737367544323206E-13</v>
      </c>
      <c r="I103" s="112">
        <f t="shared" si="20"/>
        <v>2.8421709430404007E-14</v>
      </c>
      <c r="J103" s="112">
        <f t="shared" si="20"/>
        <v>7.1054273576010019E-15</v>
      </c>
      <c r="K103" s="112">
        <f t="shared" si="20"/>
        <v>2.1316282072803006E-14</v>
      </c>
      <c r="L103" s="112">
        <f t="shared" si="20"/>
        <v>0</v>
      </c>
      <c r="M103" s="112">
        <f t="shared" si="20"/>
        <v>0</v>
      </c>
      <c r="N103" s="112">
        <f t="shared" si="20"/>
        <v>0</v>
      </c>
      <c r="O103" s="465"/>
      <c r="P103" s="199"/>
      <c r="Q103" s="139"/>
    </row>
    <row r="104" spans="1:1025" ht="10.35" hidden="1" customHeight="1" x14ac:dyDescent="0.35">
      <c r="B104" s="113"/>
      <c r="C104" s="111" t="s">
        <v>430</v>
      </c>
      <c r="D104" s="111" t="s">
        <v>345</v>
      </c>
      <c r="E104" s="112">
        <f t="shared" ref="E104:N104" si="21">IF(OR(E9="NA",E10="NA",E15="NA",E16="NA",E17="NA"),"NA",-SUM(E9)+SUM(E10)+SUM(E15)+SUM(E16)+SUM(E17))</f>
        <v>-2.9559688030644793E-14</v>
      </c>
      <c r="F104" s="112">
        <f t="shared" si="21"/>
        <v>-3.5527136788005009E-15</v>
      </c>
      <c r="G104" s="112">
        <f t="shared" si="21"/>
        <v>0</v>
      </c>
      <c r="H104" s="112">
        <f t="shared" si="21"/>
        <v>8.4127149690971237E-14</v>
      </c>
      <c r="I104" s="112">
        <f t="shared" si="21"/>
        <v>-5.5511151231257827E-17</v>
      </c>
      <c r="J104" s="112">
        <f t="shared" si="21"/>
        <v>-7.7732958958520726E-15</v>
      </c>
      <c r="K104" s="112">
        <f t="shared" si="21"/>
        <v>1.7763568394002505E-14</v>
      </c>
      <c r="L104" s="112">
        <f t="shared" si="21"/>
        <v>0</v>
      </c>
      <c r="M104" s="112">
        <f t="shared" si="21"/>
        <v>8.0491169285323849E-14</v>
      </c>
      <c r="N104" s="112">
        <f t="shared" si="21"/>
        <v>6.1617377866696188E-14</v>
      </c>
      <c r="O104" s="465"/>
      <c r="P104" s="199"/>
      <c r="Q104" s="139"/>
    </row>
    <row r="105" spans="1:1025" ht="10.35" hidden="1" customHeight="1" x14ac:dyDescent="0.35">
      <c r="B105" s="113"/>
      <c r="C105" s="111" t="s">
        <v>431</v>
      </c>
      <c r="D105" s="111"/>
      <c r="E105" s="112">
        <f t="shared" ref="E105:N105" si="22">IF(OR(E22="NA",E31="NA",E40="NA"),"NA",-SUM(E22)+SUM(E31)+SUM(E40))</f>
        <v>3.9999999984274837E-4</v>
      </c>
      <c r="F105" s="112">
        <f t="shared" si="22"/>
        <v>0</v>
      </c>
      <c r="G105" s="112">
        <f t="shared" si="22"/>
        <v>0</v>
      </c>
      <c r="H105" s="112">
        <f t="shared" si="22"/>
        <v>4.0000000007012204E-4</v>
      </c>
      <c r="I105" s="112">
        <f t="shared" si="22"/>
        <v>0</v>
      </c>
      <c r="J105" s="112">
        <f t="shared" si="22"/>
        <v>0</v>
      </c>
      <c r="K105" s="112">
        <f t="shared" si="22"/>
        <v>0</v>
      </c>
      <c r="L105" s="112">
        <f t="shared" si="22"/>
        <v>0</v>
      </c>
      <c r="M105" s="112">
        <f t="shared" si="22"/>
        <v>3.9999999984274837E-4</v>
      </c>
      <c r="N105" s="112">
        <f t="shared" si="22"/>
        <v>3.9999999984274837E-4</v>
      </c>
      <c r="O105" s="465"/>
      <c r="P105" s="199"/>
      <c r="Q105" s="139"/>
    </row>
    <row r="106" spans="1:1025" ht="10.35" hidden="1" customHeight="1" x14ac:dyDescent="0.35">
      <c r="B106" s="113"/>
      <c r="C106" s="111" t="s">
        <v>1465</v>
      </c>
      <c r="D106" s="111"/>
      <c r="E106" s="112">
        <f t="shared" ref="E106:N106" si="23">IF(OR(E22="NA",E23="NA",E24="NA",E25="NA",E26="NA",E27="NA",E28="NA",E29="NA",E30="NA"),"NA",-SUM(E22)+SUM(E23)+SUM(E24)+SUM(E25)+SUM(E26)+SUM(E27)+SUM(E28)+SUM(E29)+SUM(E30))</f>
        <v>-2.2737367544323206E-13</v>
      </c>
      <c r="F106" s="112">
        <f t="shared" si="23"/>
        <v>0</v>
      </c>
      <c r="G106" s="112">
        <f t="shared" si="23"/>
        <v>0</v>
      </c>
      <c r="H106" s="112">
        <f t="shared" si="23"/>
        <v>-2.2737367544323206E-13</v>
      </c>
      <c r="I106" s="112">
        <f t="shared" si="23"/>
        <v>0</v>
      </c>
      <c r="J106" s="112">
        <f t="shared" si="23"/>
        <v>0</v>
      </c>
      <c r="K106" s="112">
        <f t="shared" si="23"/>
        <v>7.1054273576010019E-15</v>
      </c>
      <c r="L106" s="112">
        <f t="shared" si="23"/>
        <v>0</v>
      </c>
      <c r="M106" s="112">
        <f t="shared" si="23"/>
        <v>0</v>
      </c>
      <c r="N106" s="112">
        <f t="shared" si="23"/>
        <v>-4.5474735088646412E-13</v>
      </c>
      <c r="O106" s="465"/>
      <c r="P106" s="199"/>
      <c r="Q106" s="139"/>
    </row>
    <row r="107" spans="1:1025" ht="10.35" hidden="1" customHeight="1" x14ac:dyDescent="0.35">
      <c r="B107" s="113"/>
      <c r="C107" s="107" t="s">
        <v>432</v>
      </c>
      <c r="D107" s="111"/>
      <c r="E107" s="112">
        <f t="shared" ref="E107:N107" si="24">IF(OR(E49="NA",E63="NA",E71="NA"),"NA",-SUM(E49)+SUM(E63)+SUM(E71))</f>
        <v>-2.8421709430404007E-13</v>
      </c>
      <c r="F107" s="112">
        <f t="shared" si="24"/>
        <v>0</v>
      </c>
      <c r="G107" s="112">
        <f t="shared" si="24"/>
        <v>0</v>
      </c>
      <c r="H107" s="112">
        <f t="shared" si="24"/>
        <v>-5.6843418860808015E-14</v>
      </c>
      <c r="I107" s="112">
        <f t="shared" si="24"/>
        <v>0</v>
      </c>
      <c r="J107" s="112">
        <f t="shared" si="24"/>
        <v>0</v>
      </c>
      <c r="K107" s="112">
        <f t="shared" si="24"/>
        <v>1.7763568394002505E-15</v>
      </c>
      <c r="L107" s="112">
        <f t="shared" si="24"/>
        <v>0</v>
      </c>
      <c r="M107" s="112">
        <f t="shared" si="24"/>
        <v>1.2079226507921703E-13</v>
      </c>
      <c r="N107" s="112">
        <f t="shared" si="24"/>
        <v>-2.8421709430404007E-13</v>
      </c>
      <c r="O107" s="465"/>
      <c r="P107" s="199"/>
      <c r="Q107" s="139"/>
    </row>
    <row r="108" spans="1:1025" ht="10.35" hidden="1" customHeight="1" x14ac:dyDescent="0.35">
      <c r="B108" s="113"/>
      <c r="C108" s="111" t="s">
        <v>1466</v>
      </c>
      <c r="D108" s="111"/>
      <c r="E108" s="112">
        <f t="shared" ref="E108:N108" si="25">IF(OR(E49="NA",E50="NA",E51="NA",E52="NA",E53="NA",E54="NA",E55="NA",E61="NA",E62="NA"),"NA",-SUM(E49)+SUM(E50)+SUM(E51)+SUM(E52)+SUM(E53)+SUM(E54)+SUM(E55)+SUM(E61)+SUM(E62))</f>
        <v>-1.1368683772161603E-13</v>
      </c>
      <c r="F108" s="112">
        <f t="shared" si="25"/>
        <v>0</v>
      </c>
      <c r="G108" s="112">
        <f t="shared" si="25"/>
        <v>0</v>
      </c>
      <c r="H108" s="112">
        <f t="shared" si="25"/>
        <v>-1.1368683772161603E-13</v>
      </c>
      <c r="I108" s="112">
        <f t="shared" si="25"/>
        <v>0</v>
      </c>
      <c r="J108" s="112">
        <f t="shared" si="25"/>
        <v>0</v>
      </c>
      <c r="K108" s="112">
        <f t="shared" si="25"/>
        <v>0</v>
      </c>
      <c r="L108" s="112">
        <f t="shared" si="25"/>
        <v>0</v>
      </c>
      <c r="M108" s="112">
        <f t="shared" si="25"/>
        <v>5.6843418860808015E-14</v>
      </c>
      <c r="N108" s="112">
        <f t="shared" si="25"/>
        <v>-1.1368683772161603E-13</v>
      </c>
      <c r="O108" s="465"/>
      <c r="P108" s="199"/>
      <c r="Q108" s="139"/>
    </row>
    <row r="109" spans="1:1025" ht="10.35" hidden="1" customHeight="1" x14ac:dyDescent="0.35">
      <c r="B109" s="168" t="s">
        <v>973</v>
      </c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465"/>
      <c r="P109" s="199"/>
      <c r="Q109" s="139"/>
    </row>
    <row r="110" spans="1:1025" ht="10.35" hidden="1" customHeight="1" x14ac:dyDescent="0.35">
      <c r="B110" s="113"/>
      <c r="C110" s="111" t="s">
        <v>1467</v>
      </c>
      <c r="D110" s="111"/>
      <c r="E110" s="112">
        <f t="shared" ref="E110:N110" si="26">IF(OR(E10="NA",E11="NA",E12="NA",E13="NA",E14="NA"),"NA",-SUM(E10)+SUM(E11)+SUM(E12)+SUM(E13)+SUM(E14))</f>
        <v>0</v>
      </c>
      <c r="F110" s="112">
        <f t="shared" si="26"/>
        <v>2.8421709430404007E-14</v>
      </c>
      <c r="G110" s="112">
        <f t="shared" si="26"/>
        <v>0</v>
      </c>
      <c r="H110" s="112">
        <f t="shared" si="26"/>
        <v>8.5265128291212022E-14</v>
      </c>
      <c r="I110" s="112">
        <f t="shared" si="26"/>
        <v>3.3306690738754696E-16</v>
      </c>
      <c r="J110" s="112">
        <f t="shared" si="26"/>
        <v>0</v>
      </c>
      <c r="K110" s="112">
        <f t="shared" si="26"/>
        <v>-3.1974423109204508E-14</v>
      </c>
      <c r="L110" s="112">
        <f t="shared" si="26"/>
        <v>0</v>
      </c>
      <c r="M110" s="112">
        <f t="shared" si="26"/>
        <v>2.8421709430404007E-14</v>
      </c>
      <c r="N110" s="112">
        <f t="shared" si="26"/>
        <v>0</v>
      </c>
      <c r="O110" s="465"/>
      <c r="P110" s="199"/>
      <c r="Q110" s="139"/>
    </row>
    <row r="111" spans="1:1025" ht="10.35" hidden="1" customHeight="1" x14ac:dyDescent="0.35">
      <c r="B111" s="113"/>
      <c r="C111" s="111" t="s">
        <v>1468</v>
      </c>
      <c r="D111" s="111"/>
      <c r="E111" s="112">
        <f t="shared" ref="E111:N111" si="27">IF(OR(E17="NA",E18="NA",E19="NA",E20="NA",E21="NA"),"NA",-SUM(E17)+SUM(E18)+SUM(E19)+SUM(E20)+SUM(E21))</f>
        <v>0</v>
      </c>
      <c r="F111" s="112">
        <f t="shared" si="27"/>
        <v>0</v>
      </c>
      <c r="G111" s="112">
        <f t="shared" si="27"/>
        <v>0</v>
      </c>
      <c r="H111" s="112">
        <f t="shared" si="27"/>
        <v>0</v>
      </c>
      <c r="I111" s="112">
        <f t="shared" si="27"/>
        <v>0</v>
      </c>
      <c r="J111" s="112">
        <f t="shared" si="27"/>
        <v>0</v>
      </c>
      <c r="K111" s="112">
        <f t="shared" si="27"/>
        <v>0</v>
      </c>
      <c r="L111" s="112">
        <f t="shared" si="27"/>
        <v>0</v>
      </c>
      <c r="M111" s="112">
        <f t="shared" si="27"/>
        <v>-1.3877787807814457E-17</v>
      </c>
      <c r="N111" s="112">
        <f t="shared" si="27"/>
        <v>-2.7755575615628914E-17</v>
      </c>
      <c r="O111" s="465"/>
      <c r="P111" s="199"/>
      <c r="Q111" s="139"/>
    </row>
    <row r="112" spans="1:1025" ht="10.35" hidden="1" customHeight="1" x14ac:dyDescent="0.35">
      <c r="B112" s="113"/>
      <c r="C112" s="111" t="s">
        <v>1469</v>
      </c>
      <c r="D112" s="111"/>
      <c r="E112" s="112">
        <f t="shared" ref="E112:N112" si="28">IF(OR(E23="NA",E32="NA",E41="NA"),"NA",-SUM(E23)+SUM(E32)+SUM(E41))</f>
        <v>0</v>
      </c>
      <c r="F112" s="112">
        <f t="shared" si="28"/>
        <v>0</v>
      </c>
      <c r="G112" s="112">
        <f t="shared" si="28"/>
        <v>0</v>
      </c>
      <c r="H112" s="112">
        <f t="shared" si="28"/>
        <v>0</v>
      </c>
      <c r="I112" s="112">
        <f t="shared" si="28"/>
        <v>0</v>
      </c>
      <c r="J112" s="112">
        <f t="shared" si="28"/>
        <v>0</v>
      </c>
      <c r="K112" s="112">
        <f t="shared" si="28"/>
        <v>0</v>
      </c>
      <c r="L112" s="112">
        <f t="shared" si="28"/>
        <v>0</v>
      </c>
      <c r="M112" s="112">
        <f t="shared" si="28"/>
        <v>0</v>
      </c>
      <c r="N112" s="112">
        <f t="shared" si="28"/>
        <v>0</v>
      </c>
      <c r="O112" s="465"/>
      <c r="P112" s="199"/>
      <c r="Q112" s="139"/>
    </row>
    <row r="113" spans="2:17" ht="10.35" hidden="1" customHeight="1" x14ac:dyDescent="0.35">
      <c r="B113" s="113"/>
      <c r="C113" s="111" t="s">
        <v>1470</v>
      </c>
      <c r="D113" s="111"/>
      <c r="E113" s="112">
        <f t="shared" ref="E113:N113" si="29">IF(OR(E24="NA",E33="NA",E42="NA"),"NA",-SUM(E24)+SUM(E33)+SUM(E42))</f>
        <v>0</v>
      </c>
      <c r="F113" s="112">
        <f t="shared" si="29"/>
        <v>0</v>
      </c>
      <c r="G113" s="112">
        <f t="shared" si="29"/>
        <v>0</v>
      </c>
      <c r="H113" s="112">
        <f t="shared" si="29"/>
        <v>0</v>
      </c>
      <c r="I113" s="112">
        <f t="shared" si="29"/>
        <v>0</v>
      </c>
      <c r="J113" s="112">
        <f t="shared" si="29"/>
        <v>0</v>
      </c>
      <c r="K113" s="112">
        <f t="shared" si="29"/>
        <v>0</v>
      </c>
      <c r="L113" s="112">
        <f t="shared" si="29"/>
        <v>0</v>
      </c>
      <c r="M113" s="112">
        <f t="shared" si="29"/>
        <v>0</v>
      </c>
      <c r="N113" s="112">
        <f t="shared" si="29"/>
        <v>0</v>
      </c>
      <c r="O113" s="465"/>
      <c r="P113" s="199"/>
      <c r="Q113" s="139"/>
    </row>
    <row r="114" spans="2:17" ht="10.35" hidden="1" customHeight="1" x14ac:dyDescent="0.35">
      <c r="B114" s="113"/>
      <c r="C114" s="111" t="s">
        <v>1471</v>
      </c>
      <c r="D114" s="111"/>
      <c r="E114" s="112">
        <f t="shared" ref="E114:N114" si="30">IF(OR(E25="NA",E34="NA",E43="NA"),"NA",-SUM(E25)+SUM(E34)+SUM(E43))</f>
        <v>0</v>
      </c>
      <c r="F114" s="112">
        <f t="shared" si="30"/>
        <v>0</v>
      </c>
      <c r="G114" s="112">
        <f t="shared" si="30"/>
        <v>0</v>
      </c>
      <c r="H114" s="112">
        <f t="shared" si="30"/>
        <v>0</v>
      </c>
      <c r="I114" s="112">
        <f t="shared" si="30"/>
        <v>0</v>
      </c>
      <c r="J114" s="112">
        <f t="shared" si="30"/>
        <v>0</v>
      </c>
      <c r="K114" s="112">
        <f t="shared" si="30"/>
        <v>0</v>
      </c>
      <c r="L114" s="112">
        <f t="shared" si="30"/>
        <v>0</v>
      </c>
      <c r="M114" s="112">
        <f t="shared" si="30"/>
        <v>0</v>
      </c>
      <c r="N114" s="112">
        <f t="shared" si="30"/>
        <v>0</v>
      </c>
      <c r="O114" s="465"/>
      <c r="P114" s="199"/>
      <c r="Q114" s="139"/>
    </row>
    <row r="115" spans="2:17" ht="10.35" hidden="1" customHeight="1" x14ac:dyDescent="0.35">
      <c r="B115" s="113"/>
      <c r="C115" s="111" t="s">
        <v>1472</v>
      </c>
      <c r="D115" s="111"/>
      <c r="E115" s="112">
        <f t="shared" ref="E115:N115" si="31">IF(OR(E26="NA",E35="NA",E44="NA"),"NA",-SUM(E26)+SUM(E35)+SUM(E44))</f>
        <v>4.0000000007012204E-4</v>
      </c>
      <c r="F115" s="112">
        <f t="shared" si="31"/>
        <v>0</v>
      </c>
      <c r="G115" s="112">
        <f t="shared" si="31"/>
        <v>0</v>
      </c>
      <c r="H115" s="112">
        <f t="shared" si="31"/>
        <v>4.0000000001327862E-4</v>
      </c>
      <c r="I115" s="112">
        <f t="shared" si="31"/>
        <v>0</v>
      </c>
      <c r="J115" s="112">
        <f t="shared" si="31"/>
        <v>0</v>
      </c>
      <c r="K115" s="112">
        <f t="shared" si="31"/>
        <v>0</v>
      </c>
      <c r="L115" s="112">
        <f t="shared" si="31"/>
        <v>0</v>
      </c>
      <c r="M115" s="112">
        <f t="shared" si="31"/>
        <v>4.0000000007012204E-4</v>
      </c>
      <c r="N115" s="112">
        <f t="shared" si="31"/>
        <v>4.0000000001327862E-4</v>
      </c>
      <c r="O115" s="465"/>
      <c r="P115" s="199"/>
      <c r="Q115" s="139"/>
    </row>
    <row r="116" spans="2:17" ht="10.35" hidden="1" customHeight="1" x14ac:dyDescent="0.35">
      <c r="B116" s="113"/>
      <c r="C116" s="111" t="s">
        <v>1473</v>
      </c>
      <c r="D116" s="111"/>
      <c r="E116" s="112">
        <f t="shared" ref="E116:N116" si="32">IF(OR(E27="NA",E36="NA",E45="NA"),"NA",-SUM(E27)+SUM(E36)+SUM(E45))</f>
        <v>0</v>
      </c>
      <c r="F116" s="112">
        <f t="shared" si="32"/>
        <v>0</v>
      </c>
      <c r="G116" s="112">
        <f t="shared" si="32"/>
        <v>0</v>
      </c>
      <c r="H116" s="112">
        <f t="shared" si="32"/>
        <v>0</v>
      </c>
      <c r="I116" s="112">
        <f t="shared" si="32"/>
        <v>0</v>
      </c>
      <c r="J116" s="112">
        <f t="shared" si="32"/>
        <v>0</v>
      </c>
      <c r="K116" s="112">
        <f t="shared" si="32"/>
        <v>0</v>
      </c>
      <c r="L116" s="112">
        <f t="shared" si="32"/>
        <v>0</v>
      </c>
      <c r="M116" s="112">
        <f t="shared" si="32"/>
        <v>0</v>
      </c>
      <c r="N116" s="112">
        <f t="shared" si="32"/>
        <v>0</v>
      </c>
      <c r="O116" s="465"/>
      <c r="P116" s="199"/>
      <c r="Q116" s="139"/>
    </row>
    <row r="117" spans="2:17" ht="10.35" hidden="1" customHeight="1" x14ac:dyDescent="0.35">
      <c r="B117" s="113"/>
      <c r="C117" s="111" t="s">
        <v>1474</v>
      </c>
      <c r="D117" s="111"/>
      <c r="E117" s="112">
        <f t="shared" ref="E117:N117" si="33">IF(OR(E28="NA",E37="NA",E46="NA"),"NA",-SUM(E28)+SUM(E37)+SUM(E46))</f>
        <v>0</v>
      </c>
      <c r="F117" s="112">
        <f t="shared" si="33"/>
        <v>0</v>
      </c>
      <c r="G117" s="112">
        <f t="shared" si="33"/>
        <v>0</v>
      </c>
      <c r="H117" s="112">
        <f t="shared" si="33"/>
        <v>0</v>
      </c>
      <c r="I117" s="112">
        <f t="shared" si="33"/>
        <v>0</v>
      </c>
      <c r="J117" s="112">
        <f t="shared" si="33"/>
        <v>0</v>
      </c>
      <c r="K117" s="112">
        <f t="shared" si="33"/>
        <v>0</v>
      </c>
      <c r="L117" s="112">
        <f t="shared" si="33"/>
        <v>0</v>
      </c>
      <c r="M117" s="112">
        <f t="shared" si="33"/>
        <v>0</v>
      </c>
      <c r="N117" s="112">
        <f t="shared" si="33"/>
        <v>0</v>
      </c>
      <c r="O117" s="465"/>
      <c r="P117" s="199"/>
      <c r="Q117" s="139"/>
    </row>
    <row r="118" spans="2:17" ht="10.35" hidden="1" customHeight="1" x14ac:dyDescent="0.35">
      <c r="B118" s="113"/>
      <c r="C118" s="111" t="s">
        <v>1475</v>
      </c>
      <c r="D118" s="111"/>
      <c r="E118" s="112">
        <f t="shared" ref="E118:N118" si="34">IF(OR(E29="NA",E38="NA",E47="NA"),"NA",-SUM(E29)+SUM(E38)+SUM(E47))</f>
        <v>0</v>
      </c>
      <c r="F118" s="112">
        <f t="shared" si="34"/>
        <v>0</v>
      </c>
      <c r="G118" s="112">
        <f t="shared" si="34"/>
        <v>0</v>
      </c>
      <c r="H118" s="112">
        <f t="shared" si="34"/>
        <v>0</v>
      </c>
      <c r="I118" s="112">
        <f t="shared" si="34"/>
        <v>0</v>
      </c>
      <c r="J118" s="112">
        <f t="shared" si="34"/>
        <v>0</v>
      </c>
      <c r="K118" s="112">
        <f t="shared" si="34"/>
        <v>0</v>
      </c>
      <c r="L118" s="112">
        <f t="shared" si="34"/>
        <v>0</v>
      </c>
      <c r="M118" s="112">
        <f t="shared" si="34"/>
        <v>0</v>
      </c>
      <c r="N118" s="112">
        <f t="shared" si="34"/>
        <v>0</v>
      </c>
      <c r="O118" s="465"/>
      <c r="P118" s="199"/>
      <c r="Q118" s="139"/>
    </row>
    <row r="119" spans="2:17" ht="10.35" hidden="1" customHeight="1" x14ac:dyDescent="0.35">
      <c r="B119" s="113"/>
      <c r="C119" s="111" t="s">
        <v>1476</v>
      </c>
      <c r="D119" s="111"/>
      <c r="E119" s="112">
        <f t="shared" ref="E119:N119" si="35">IF(OR(E30="NA",E39="NA",E48="NA"),"NA",-SUM(E30)+SUM(E39)+SUM(E48))</f>
        <v>0</v>
      </c>
      <c r="F119" s="112">
        <f t="shared" si="35"/>
        <v>0</v>
      </c>
      <c r="G119" s="112">
        <f t="shared" si="35"/>
        <v>0</v>
      </c>
      <c r="H119" s="112">
        <f t="shared" si="35"/>
        <v>0</v>
      </c>
      <c r="I119" s="112">
        <f t="shared" si="35"/>
        <v>0</v>
      </c>
      <c r="J119" s="112">
        <f t="shared" si="35"/>
        <v>0</v>
      </c>
      <c r="K119" s="112">
        <f t="shared" si="35"/>
        <v>0</v>
      </c>
      <c r="L119" s="112">
        <f t="shared" si="35"/>
        <v>0</v>
      </c>
      <c r="M119" s="112">
        <f t="shared" si="35"/>
        <v>0</v>
      </c>
      <c r="N119" s="112">
        <f t="shared" si="35"/>
        <v>0</v>
      </c>
      <c r="O119" s="465"/>
      <c r="P119" s="199"/>
      <c r="Q119" s="139"/>
    </row>
    <row r="120" spans="2:17" ht="10.35" hidden="1" customHeight="1" x14ac:dyDescent="0.35">
      <c r="B120" s="113"/>
      <c r="C120" s="111" t="s">
        <v>1477</v>
      </c>
      <c r="D120" s="111"/>
      <c r="E120" s="112">
        <f t="shared" ref="E120:N120" si="36">IF(OR(E31="NA",E32="NA",E33="NA",E34="NA",E35="NA",E36="NA",E37="NA",E38="NA",E39="NA",),"NA",-SUM(E31)+SUM(E32)+SUM(E33)+SUM(E34)+SUM(E35)+SUM(E36)+SUM(E37)+SUM(E38)+SUM(E39))</f>
        <v>0</v>
      </c>
      <c r="F120" s="112">
        <f t="shared" si="36"/>
        <v>0</v>
      </c>
      <c r="G120" s="112">
        <f t="shared" si="36"/>
        <v>0</v>
      </c>
      <c r="H120" s="112">
        <f t="shared" si="36"/>
        <v>-2.2737367544323206E-13</v>
      </c>
      <c r="I120" s="112">
        <f t="shared" si="36"/>
        <v>0</v>
      </c>
      <c r="J120" s="112">
        <f t="shared" si="36"/>
        <v>0</v>
      </c>
      <c r="K120" s="112">
        <f t="shared" si="36"/>
        <v>7.1054273576010019E-15</v>
      </c>
      <c r="L120" s="112">
        <f t="shared" si="36"/>
        <v>0</v>
      </c>
      <c r="M120" s="112">
        <f t="shared" si="36"/>
        <v>0</v>
      </c>
      <c r="N120" s="112">
        <f t="shared" si="36"/>
        <v>-2.2737367544323206E-13</v>
      </c>
      <c r="O120" s="465"/>
      <c r="P120" s="199"/>
      <c r="Q120" s="139"/>
    </row>
    <row r="121" spans="2:17" ht="10.35" hidden="1" customHeight="1" x14ac:dyDescent="0.35">
      <c r="B121" s="113"/>
      <c r="C121" s="111" t="s">
        <v>1478</v>
      </c>
      <c r="D121" s="111"/>
      <c r="E121" s="112">
        <f t="shared" ref="E121:N121" si="37">IF(OR(E40="NA",E41="NA",E42="NA",E43="NA",E44="NA",E45="NA",E46="NA",E47="NA",E48="NA"),"NA",-SUM(E40)+SUM(E41)+SUM(E42)+SUM(E43)+SUM(E44)+SUM(E45)+SUM(E46)+SUM(E47)+SUM(E48))</f>
        <v>0</v>
      </c>
      <c r="F121" s="112">
        <f t="shared" si="37"/>
        <v>0</v>
      </c>
      <c r="G121" s="112">
        <f t="shared" si="37"/>
        <v>0</v>
      </c>
      <c r="H121" s="112">
        <f t="shared" si="37"/>
        <v>0</v>
      </c>
      <c r="I121" s="112">
        <f t="shared" si="37"/>
        <v>0</v>
      </c>
      <c r="J121" s="112">
        <f t="shared" si="37"/>
        <v>0</v>
      </c>
      <c r="K121" s="112">
        <f t="shared" si="37"/>
        <v>0</v>
      </c>
      <c r="L121" s="112">
        <f t="shared" si="37"/>
        <v>0</v>
      </c>
      <c r="M121" s="112">
        <f t="shared" si="37"/>
        <v>0</v>
      </c>
      <c r="N121" s="112">
        <f t="shared" si="37"/>
        <v>0</v>
      </c>
      <c r="O121" s="465"/>
      <c r="P121" s="199"/>
      <c r="Q121" s="139"/>
    </row>
    <row r="122" spans="2:17" ht="10.35" hidden="1" customHeight="1" x14ac:dyDescent="0.35">
      <c r="B122" s="113"/>
      <c r="C122" s="111" t="s">
        <v>1479</v>
      </c>
      <c r="D122" s="111" t="s">
        <v>345</v>
      </c>
      <c r="E122" s="112">
        <f t="shared" ref="E122:N122" si="38">IF(OR(E50="NA",E72="NA"),"NA",-SUM(E50)+SUM(E72))</f>
        <v>0</v>
      </c>
      <c r="F122" s="112">
        <f t="shared" si="38"/>
        <v>0</v>
      </c>
      <c r="G122" s="112">
        <f t="shared" si="38"/>
        <v>0</v>
      </c>
      <c r="H122" s="112">
        <f t="shared" si="38"/>
        <v>0</v>
      </c>
      <c r="I122" s="112">
        <f t="shared" si="38"/>
        <v>0</v>
      </c>
      <c r="J122" s="112">
        <f t="shared" si="38"/>
        <v>0</v>
      </c>
      <c r="K122" s="112">
        <f t="shared" si="38"/>
        <v>0</v>
      </c>
      <c r="L122" s="112">
        <f t="shared" si="38"/>
        <v>0</v>
      </c>
      <c r="M122" s="112">
        <f t="shared" si="38"/>
        <v>0</v>
      </c>
      <c r="N122" s="112">
        <f t="shared" si="38"/>
        <v>0</v>
      </c>
      <c r="O122" s="465"/>
      <c r="P122" s="199"/>
      <c r="Q122" s="139"/>
    </row>
    <row r="123" spans="2:17" ht="10.35" hidden="1" customHeight="1" x14ac:dyDescent="0.35">
      <c r="B123" s="113"/>
      <c r="C123" s="111" t="s">
        <v>1480</v>
      </c>
      <c r="D123" s="111" t="s">
        <v>345</v>
      </c>
      <c r="E123" s="112">
        <f t="shared" ref="E123:N123" si="39">IF(OR(E51="NA",E64="NA",E73="NA"),"NA",-SUM(E51)+SUM(E64)+SUM(E73))</f>
        <v>0</v>
      </c>
      <c r="F123" s="112">
        <f t="shared" si="39"/>
        <v>0</v>
      </c>
      <c r="G123" s="112">
        <f t="shared" si="39"/>
        <v>0</v>
      </c>
      <c r="H123" s="112">
        <f t="shared" si="39"/>
        <v>0</v>
      </c>
      <c r="I123" s="112">
        <f t="shared" si="39"/>
        <v>0</v>
      </c>
      <c r="J123" s="112">
        <f t="shared" si="39"/>
        <v>0</v>
      </c>
      <c r="K123" s="112">
        <f t="shared" si="39"/>
        <v>0</v>
      </c>
      <c r="L123" s="112">
        <f t="shared" si="39"/>
        <v>0</v>
      </c>
      <c r="M123" s="112">
        <f t="shared" si="39"/>
        <v>0</v>
      </c>
      <c r="N123" s="112">
        <f t="shared" si="39"/>
        <v>0</v>
      </c>
      <c r="O123" s="465"/>
      <c r="P123" s="199"/>
      <c r="Q123" s="139"/>
    </row>
    <row r="124" spans="2:17" ht="10.35" hidden="1" customHeight="1" x14ac:dyDescent="0.35">
      <c r="B124" s="113"/>
      <c r="C124" s="111" t="s">
        <v>1481</v>
      </c>
      <c r="D124" s="111" t="s">
        <v>345</v>
      </c>
      <c r="E124" s="112">
        <f t="shared" ref="E124:N124" si="40">IF(OR(E52="NA",E65="NA",E74="NA"),"NA",-SUM(E52)+SUM(E65)+SUM(E74))</f>
        <v>-2.8421709430404007E-14</v>
      </c>
      <c r="F124" s="112">
        <f t="shared" si="40"/>
        <v>0</v>
      </c>
      <c r="G124" s="112">
        <f t="shared" si="40"/>
        <v>0</v>
      </c>
      <c r="H124" s="112">
        <f t="shared" si="40"/>
        <v>-2.8421709430404007E-14</v>
      </c>
      <c r="I124" s="112">
        <f t="shared" si="40"/>
        <v>0</v>
      </c>
      <c r="J124" s="112">
        <f t="shared" si="40"/>
        <v>0</v>
      </c>
      <c r="K124" s="112">
        <f t="shared" si="40"/>
        <v>0</v>
      </c>
      <c r="L124" s="112">
        <f t="shared" si="40"/>
        <v>0</v>
      </c>
      <c r="M124" s="112">
        <f t="shared" si="40"/>
        <v>-2.8421709430404007E-14</v>
      </c>
      <c r="N124" s="112">
        <f t="shared" si="40"/>
        <v>-2.8421709430404007E-14</v>
      </c>
      <c r="O124" s="465"/>
      <c r="P124" s="199"/>
      <c r="Q124" s="139"/>
    </row>
    <row r="125" spans="2:17" ht="10.35" hidden="1" customHeight="1" x14ac:dyDescent="0.35">
      <c r="B125" s="113"/>
      <c r="C125" s="111" t="s">
        <v>1482</v>
      </c>
      <c r="D125" s="111" t="s">
        <v>345</v>
      </c>
      <c r="E125" s="112">
        <f t="shared" ref="E125:N125" si="41">IF(OR(E53="NA",E66="NA",E75="NA"),"NA",-SUM(E53)+SUM(E66)+SUM(E75))</f>
        <v>0</v>
      </c>
      <c r="F125" s="112">
        <f t="shared" si="41"/>
        <v>0</v>
      </c>
      <c r="G125" s="112">
        <f t="shared" si="41"/>
        <v>0</v>
      </c>
      <c r="H125" s="112">
        <f t="shared" si="41"/>
        <v>0</v>
      </c>
      <c r="I125" s="112">
        <f t="shared" si="41"/>
        <v>0</v>
      </c>
      <c r="J125" s="112">
        <f t="shared" si="41"/>
        <v>0</v>
      </c>
      <c r="K125" s="112">
        <f t="shared" si="41"/>
        <v>0</v>
      </c>
      <c r="L125" s="112">
        <f t="shared" si="41"/>
        <v>0</v>
      </c>
      <c r="M125" s="112">
        <f t="shared" si="41"/>
        <v>7.1054273576010019E-15</v>
      </c>
      <c r="N125" s="112">
        <f t="shared" si="41"/>
        <v>0</v>
      </c>
      <c r="O125" s="465"/>
      <c r="P125" s="199"/>
      <c r="Q125" s="139"/>
    </row>
    <row r="126" spans="2:17" ht="10.35" hidden="1" customHeight="1" x14ac:dyDescent="0.35">
      <c r="B126" s="113"/>
      <c r="C126" s="111" t="s">
        <v>1483</v>
      </c>
      <c r="D126" s="111" t="s">
        <v>345</v>
      </c>
      <c r="E126" s="112">
        <f t="shared" ref="E126:N126" si="42">IF(OR(E54="NA",E67="NA",E76="NA"),"NA",-SUM(E54)+SUM(E67)+SUM(E76))</f>
        <v>0</v>
      </c>
      <c r="F126" s="112">
        <f t="shared" si="42"/>
        <v>0</v>
      </c>
      <c r="G126" s="112">
        <f t="shared" si="42"/>
        <v>0</v>
      </c>
      <c r="H126" s="112">
        <f t="shared" si="42"/>
        <v>0</v>
      </c>
      <c r="I126" s="112">
        <f t="shared" si="42"/>
        <v>0</v>
      </c>
      <c r="J126" s="112">
        <f t="shared" si="42"/>
        <v>0</v>
      </c>
      <c r="K126" s="112">
        <f t="shared" si="42"/>
        <v>0</v>
      </c>
      <c r="L126" s="112">
        <f t="shared" si="42"/>
        <v>0</v>
      </c>
      <c r="M126" s="112">
        <f t="shared" si="42"/>
        <v>0</v>
      </c>
      <c r="N126" s="112">
        <f t="shared" si="42"/>
        <v>0</v>
      </c>
      <c r="O126" s="465"/>
      <c r="P126" s="199"/>
      <c r="Q126" s="139"/>
    </row>
    <row r="127" spans="2:17" ht="10.35" hidden="1" customHeight="1" x14ac:dyDescent="0.35">
      <c r="B127" s="113"/>
      <c r="C127" s="111" t="s">
        <v>1484</v>
      </c>
      <c r="D127" s="111" t="s">
        <v>345</v>
      </c>
      <c r="E127" s="112">
        <f t="shared" ref="E127:N127" si="43">IF(OR(E55="NA",E68="NA",E77="NA"),"NA",-SUM(E55)+SUM(E68)+SUM(E77))</f>
        <v>0</v>
      </c>
      <c r="F127" s="112">
        <f t="shared" si="43"/>
        <v>0</v>
      </c>
      <c r="G127" s="112">
        <f t="shared" si="43"/>
        <v>0</v>
      </c>
      <c r="H127" s="112">
        <f t="shared" si="43"/>
        <v>0</v>
      </c>
      <c r="I127" s="112">
        <f t="shared" si="43"/>
        <v>0</v>
      </c>
      <c r="J127" s="112">
        <f t="shared" si="43"/>
        <v>0</v>
      </c>
      <c r="K127" s="112">
        <f t="shared" si="43"/>
        <v>0</v>
      </c>
      <c r="L127" s="112">
        <f t="shared" si="43"/>
        <v>0</v>
      </c>
      <c r="M127" s="112">
        <f t="shared" si="43"/>
        <v>0</v>
      </c>
      <c r="N127" s="112">
        <f t="shared" si="43"/>
        <v>0</v>
      </c>
      <c r="O127" s="465"/>
      <c r="P127" s="199"/>
      <c r="Q127" s="139"/>
    </row>
    <row r="128" spans="2:17" ht="10.35" hidden="1" customHeight="1" x14ac:dyDescent="0.35">
      <c r="B128" s="113"/>
      <c r="C128" s="111" t="s">
        <v>1485</v>
      </c>
      <c r="D128" s="111" t="s">
        <v>345</v>
      </c>
      <c r="E128" s="112">
        <f t="shared" ref="E128:N128" si="44">IF(OR(E61="NA",E69="NA",E78="NA"),"NA",-SUM(E61)+SUM(E69)+SUM(E78))</f>
        <v>0</v>
      </c>
      <c r="F128" s="112">
        <f t="shared" si="44"/>
        <v>0</v>
      </c>
      <c r="G128" s="112">
        <f t="shared" si="44"/>
        <v>0</v>
      </c>
      <c r="H128" s="112">
        <f t="shared" si="44"/>
        <v>0</v>
      </c>
      <c r="I128" s="112">
        <f t="shared" si="44"/>
        <v>0</v>
      </c>
      <c r="J128" s="112">
        <f t="shared" si="44"/>
        <v>0</v>
      </c>
      <c r="K128" s="112">
        <f t="shared" si="44"/>
        <v>0</v>
      </c>
      <c r="L128" s="112">
        <f t="shared" si="44"/>
        <v>0</v>
      </c>
      <c r="M128" s="112">
        <f t="shared" si="44"/>
        <v>0</v>
      </c>
      <c r="N128" s="112">
        <f t="shared" si="44"/>
        <v>0</v>
      </c>
      <c r="O128" s="465"/>
      <c r="P128" s="199"/>
      <c r="Q128" s="139"/>
    </row>
    <row r="129" spans="2:17" ht="10.35" hidden="1" customHeight="1" x14ac:dyDescent="0.35">
      <c r="B129" s="113"/>
      <c r="C129" s="111" t="s">
        <v>1486</v>
      </c>
      <c r="D129" s="111" t="s">
        <v>345</v>
      </c>
      <c r="E129" s="112">
        <f t="shared" ref="E129:N129" si="45">IF(OR(E62="NA",E70="NA",E79="NA"),"NA",-SUM(E62)+SUM(E70)+SUM(E79))</f>
        <v>0</v>
      </c>
      <c r="F129" s="112">
        <f t="shared" si="45"/>
        <v>0</v>
      </c>
      <c r="G129" s="112">
        <f t="shared" si="45"/>
        <v>0</v>
      </c>
      <c r="H129" s="112">
        <f t="shared" si="45"/>
        <v>0</v>
      </c>
      <c r="I129" s="112">
        <f t="shared" si="45"/>
        <v>0</v>
      </c>
      <c r="J129" s="112">
        <f t="shared" si="45"/>
        <v>0</v>
      </c>
      <c r="K129" s="112">
        <f t="shared" si="45"/>
        <v>0</v>
      </c>
      <c r="L129" s="112">
        <f t="shared" si="45"/>
        <v>0</v>
      </c>
      <c r="M129" s="112">
        <f t="shared" si="45"/>
        <v>0</v>
      </c>
      <c r="N129" s="112">
        <f t="shared" si="45"/>
        <v>0</v>
      </c>
      <c r="O129" s="465"/>
      <c r="P129" s="199"/>
      <c r="Q129" s="139"/>
    </row>
    <row r="130" spans="2:17" ht="10.35" hidden="1" customHeight="1" x14ac:dyDescent="0.35">
      <c r="B130" s="113"/>
      <c r="C130" s="111" t="s">
        <v>1487</v>
      </c>
      <c r="D130" s="111" t="s">
        <v>345</v>
      </c>
      <c r="E130" s="112">
        <f t="shared" ref="E130:N130" si="46">IF(OR(E63="NA",E64="NA",E65="NA",E66="NA",E67="NA",E68="NA",E69="NA",E70="NA",),"NA",-SUM(E63)+SUM(E64)+SUM(E65)+SUM(E66)+SUM(E67)+SUM(E68)+SUM(E69)+SUM(E70))</f>
        <v>1.1368683772161603E-13</v>
      </c>
      <c r="F130" s="112">
        <f t="shared" si="46"/>
        <v>0</v>
      </c>
      <c r="G130" s="112">
        <f t="shared" si="46"/>
        <v>0</v>
      </c>
      <c r="H130" s="112">
        <f t="shared" si="46"/>
        <v>0</v>
      </c>
      <c r="I130" s="112">
        <f t="shared" si="46"/>
        <v>0</v>
      </c>
      <c r="J130" s="112">
        <f t="shared" si="46"/>
        <v>0</v>
      </c>
      <c r="K130" s="112">
        <f t="shared" si="46"/>
        <v>0</v>
      </c>
      <c r="L130" s="112">
        <f t="shared" si="46"/>
        <v>0</v>
      </c>
      <c r="M130" s="112">
        <f t="shared" si="46"/>
        <v>-5.6843418860808015E-14</v>
      </c>
      <c r="N130" s="112">
        <f t="shared" si="46"/>
        <v>1.1368683772161603E-13</v>
      </c>
      <c r="O130" s="465"/>
      <c r="P130" s="199"/>
      <c r="Q130" s="139"/>
    </row>
    <row r="131" spans="2:17" ht="10.35" hidden="1" customHeight="1" x14ac:dyDescent="0.35">
      <c r="B131" s="113"/>
      <c r="C131" s="111" t="s">
        <v>1488</v>
      </c>
      <c r="D131" s="111" t="s">
        <v>345</v>
      </c>
      <c r="E131" s="112">
        <f t="shared" ref="E131:N131" si="47">IF(OR(E71="NA",E72="NA",E73="NA",E74="NA",E75="NA",E76="NA",E77="NA",E78="NA",E79="NA",),"NA",-SUM(E71)+SUM(E72)+SUM(E73)+SUM(E74)+SUM(E75)+SUM(E76)+SUM(E77)+SUM(E78)+SUM(E79))</f>
        <v>0</v>
      </c>
      <c r="F131" s="112">
        <f t="shared" si="47"/>
        <v>0</v>
      </c>
      <c r="G131" s="112">
        <f t="shared" si="47"/>
        <v>0</v>
      </c>
      <c r="H131" s="112">
        <f t="shared" si="47"/>
        <v>0</v>
      </c>
      <c r="I131" s="112">
        <f t="shared" si="47"/>
        <v>0</v>
      </c>
      <c r="J131" s="112">
        <f t="shared" si="47"/>
        <v>0</v>
      </c>
      <c r="K131" s="112">
        <f t="shared" si="47"/>
        <v>0</v>
      </c>
      <c r="L131" s="112">
        <f t="shared" si="47"/>
        <v>0</v>
      </c>
      <c r="M131" s="112">
        <f t="shared" si="47"/>
        <v>0</v>
      </c>
      <c r="N131" s="112">
        <f t="shared" si="47"/>
        <v>0</v>
      </c>
      <c r="O131" s="465"/>
      <c r="P131" s="199"/>
      <c r="Q131" s="139"/>
    </row>
    <row r="132" spans="2:17" ht="10.35" hidden="1" customHeight="1" x14ac:dyDescent="0.35">
      <c r="B132" s="113"/>
      <c r="C132" s="111" t="s">
        <v>1489</v>
      </c>
      <c r="D132" s="111"/>
      <c r="E132" s="112">
        <f t="shared" ref="E132:N132" si="48">IF(OR(E55="NA",E56="NA",E57="NA",E58="NA",E59="NA",E60="NA"),"NA",-SUM(E55)+SUM(E56)+SUM(E57)+SUM(E58)+SUM(E59)+SUM(E60))</f>
        <v>0</v>
      </c>
      <c r="F132" s="112">
        <f t="shared" si="48"/>
        <v>0</v>
      </c>
      <c r="G132" s="112">
        <f t="shared" si="48"/>
        <v>0</v>
      </c>
      <c r="H132" s="112">
        <f t="shared" si="48"/>
        <v>0</v>
      </c>
      <c r="I132" s="112">
        <f t="shared" si="48"/>
        <v>0</v>
      </c>
      <c r="J132" s="112">
        <f t="shared" si="48"/>
        <v>0</v>
      </c>
      <c r="K132" s="112">
        <f t="shared" si="48"/>
        <v>0</v>
      </c>
      <c r="L132" s="112">
        <f t="shared" si="48"/>
        <v>0</v>
      </c>
      <c r="M132" s="112">
        <f t="shared" si="48"/>
        <v>0</v>
      </c>
      <c r="N132" s="112">
        <f t="shared" si="48"/>
        <v>0</v>
      </c>
      <c r="O132" s="465"/>
      <c r="P132" s="199"/>
      <c r="Q132" s="139"/>
    </row>
    <row r="133" spans="2:17" ht="10.35" hidden="1" customHeight="1" x14ac:dyDescent="0.35">
      <c r="B133" s="113"/>
      <c r="C133" s="111" t="s">
        <v>1490</v>
      </c>
      <c r="D133" s="111" t="s">
        <v>345</v>
      </c>
      <c r="E133" s="112">
        <f t="shared" ref="E133:N133" si="49">IF(OR(E81="NA",E82="NA",E83="NA",E84="NA"),"NA",-SUM(E81)+SUM(E82)+SUM(E83)+SUM(E84))</f>
        <v>-1.1368683772161603E-13</v>
      </c>
      <c r="F133" s="112">
        <f t="shared" si="49"/>
        <v>5.6843418860808015E-14</v>
      </c>
      <c r="G133" s="112">
        <f t="shared" si="49"/>
        <v>0</v>
      </c>
      <c r="H133" s="112">
        <f t="shared" si="49"/>
        <v>-4.5474735088646412E-13</v>
      </c>
      <c r="I133" s="112">
        <f t="shared" si="49"/>
        <v>-1.000000000000334E-3</v>
      </c>
      <c r="J133" s="112">
        <f t="shared" si="49"/>
        <v>0</v>
      </c>
      <c r="K133" s="112">
        <f t="shared" si="49"/>
        <v>9.9999999969213604E-4</v>
      </c>
      <c r="L133" s="112">
        <f t="shared" si="49"/>
        <v>0</v>
      </c>
      <c r="M133" s="112">
        <f t="shared" si="49"/>
        <v>-4.5474735088646412E-12</v>
      </c>
      <c r="N133" s="112">
        <f t="shared" si="49"/>
        <v>-1.0000000006584742E-3</v>
      </c>
      <c r="O133" s="465"/>
      <c r="P133" s="199"/>
      <c r="Q133" s="139"/>
    </row>
    <row r="134" spans="2:17" ht="10.35" hidden="1" customHeight="1" x14ac:dyDescent="0.35">
      <c r="B134" s="113"/>
      <c r="C134" s="111" t="s">
        <v>1491</v>
      </c>
      <c r="D134" s="111" t="s">
        <v>345</v>
      </c>
      <c r="E134" s="112">
        <f t="shared" ref="E134:N134" si="50">IF(OR(E85="NA",E86="NA",E87="NA",E88="NA"),"NA",-SUM(E85)+SUM(E86)+SUM(E87)+SUM(E88))</f>
        <v>-9.9999999969213604E-4</v>
      </c>
      <c r="F134" s="112">
        <f t="shared" si="50"/>
        <v>-1.1368683772161603E-13</v>
      </c>
      <c r="G134" s="112">
        <f t="shared" si="50"/>
        <v>0</v>
      </c>
      <c r="H134" s="112">
        <f t="shared" si="50"/>
        <v>-9.9999999974897946E-4</v>
      </c>
      <c r="I134" s="112">
        <f t="shared" si="50"/>
        <v>5.5511151231257827E-16</v>
      </c>
      <c r="J134" s="112">
        <f t="shared" si="50"/>
        <v>2.2737367544323206E-13</v>
      </c>
      <c r="K134" s="112">
        <f t="shared" si="50"/>
        <v>9.9999999997635314E-4</v>
      </c>
      <c r="L134" s="112">
        <f t="shared" si="50"/>
        <v>0</v>
      </c>
      <c r="M134" s="112">
        <f t="shared" si="50"/>
        <v>1.8189894035458565E-12</v>
      </c>
      <c r="N134" s="112">
        <f t="shared" si="50"/>
        <v>-9.9999999997635314E-4</v>
      </c>
      <c r="O134" s="465"/>
      <c r="P134" s="199"/>
      <c r="Q134" s="139"/>
    </row>
    <row r="135" spans="2:17" ht="10.35" hidden="1" customHeight="1" x14ac:dyDescent="0.35">
      <c r="B135" s="113"/>
      <c r="C135" s="111" t="s">
        <v>1492</v>
      </c>
      <c r="D135" s="111" t="s">
        <v>345</v>
      </c>
      <c r="E135" s="112">
        <f>IF(OR(E89="NA",Table2!E15="NA"),"NA",-SUM(E89)+SUM(Table2!E15))</f>
        <v>0</v>
      </c>
      <c r="F135" s="112">
        <f>IF(OR(F89="NA",Table2!F15="NA"),"NA",-SUM(F89)+SUM(Table2!F15))</f>
        <v>0</v>
      </c>
      <c r="G135" s="112">
        <f>IF(OR(G89="NA",Table2!G15="NA"),"NA",-SUM(G89)+SUM(Table2!G15))</f>
        <v>0</v>
      </c>
      <c r="H135" s="112">
        <f>IF(OR(H89="NA",Table2!H15="NA"),"NA",-SUM(H89)+SUM(Table2!H15))</f>
        <v>0</v>
      </c>
      <c r="I135" s="112">
        <f>IF(OR(I89="NA",Table2!I15="NA"),"NA",-SUM(I89)+SUM(Table2!I15))</f>
        <v>0</v>
      </c>
      <c r="J135" s="112">
        <f>IF(OR(J89="NA",Table2!J15="NA"),"NA",-SUM(J89)+SUM(Table2!J15))</f>
        <v>0</v>
      </c>
      <c r="K135" s="112">
        <f>IF(OR(K89="NA",Table2!K15="NA"),"NA",-SUM(K89)+SUM(Table2!K15))</f>
        <v>0</v>
      </c>
      <c r="L135" s="112">
        <f>IF(OR(L89="NA",Table2!L15="NA"),"NA",-SUM(L89)+SUM(Table2!L15))</f>
        <v>0</v>
      </c>
      <c r="M135" s="112">
        <f>IF(OR(M89="NA",Table2!M15="NA"),"NA",-SUM(M89)+SUM(Table2!M15))</f>
        <v>0</v>
      </c>
      <c r="N135" s="112">
        <f>IF(OR(N89="NA",Table2!N15="NA"),"NA",-SUM(N89)+SUM(Table2!N15))</f>
        <v>0</v>
      </c>
      <c r="O135" s="465"/>
      <c r="P135" s="199"/>
      <c r="Q135" s="139"/>
    </row>
    <row r="136" spans="2:17" ht="10.35" hidden="1" customHeight="1" x14ac:dyDescent="0.35">
      <c r="B136" s="110"/>
      <c r="C136" s="111" t="s">
        <v>1493</v>
      </c>
      <c r="D136" s="111" t="s">
        <v>345</v>
      </c>
      <c r="E136" s="112">
        <f t="shared" ref="E136:N136" si="51">IF(OR(E9="NA",E81="NA",E85="NA",E89="NA"),"NA",-SUM(E9)+SUM(E81)-SUM(E85)-SUM(E89))</f>
        <v>-177.30499999999972</v>
      </c>
      <c r="F136" s="112">
        <f t="shared" si="51"/>
        <v>-811.34199999999998</v>
      </c>
      <c r="G136" s="112">
        <f t="shared" si="51"/>
        <v>0</v>
      </c>
      <c r="H136" s="112">
        <f t="shared" si="51"/>
        <v>-988.64699999999891</v>
      </c>
      <c r="I136" s="112">
        <f t="shared" si="51"/>
        <v>-0.25199999999999889</v>
      </c>
      <c r="J136" s="112">
        <f t="shared" si="51"/>
        <v>192.51600000000019</v>
      </c>
      <c r="K136" s="112">
        <f t="shared" si="51"/>
        <v>-82.625999999999749</v>
      </c>
      <c r="L136" s="112">
        <f t="shared" si="51"/>
        <v>0</v>
      </c>
      <c r="M136" s="112">
        <f t="shared" si="51"/>
        <v>-879.00899999999592</v>
      </c>
      <c r="N136" s="112">
        <f t="shared" si="51"/>
        <v>-988.89899999999898</v>
      </c>
      <c r="O136" s="465"/>
      <c r="P136" s="199"/>
      <c r="Q136" s="139"/>
    </row>
    <row r="137" spans="2:17" ht="10.35" hidden="1" customHeight="1" x14ac:dyDescent="0.35">
      <c r="B137" s="110"/>
      <c r="C137" s="111" t="s">
        <v>1494</v>
      </c>
      <c r="D137" s="111" t="s">
        <v>345</v>
      </c>
      <c r="E137" s="112" t="str">
        <f t="shared" ref="E137:N137" si="52">IF(OR(E90="NA",E91="NA",E92="NA",E93="NA",E94="NA"),"NA",-SUM(E90)+SUM(E91)+SUM(E92)+SUM(E93)+SUM(E94))</f>
        <v>NA</v>
      </c>
      <c r="F137" s="112" t="str">
        <f t="shared" si="52"/>
        <v>NA</v>
      </c>
      <c r="G137" s="112" t="str">
        <f t="shared" si="52"/>
        <v>NA</v>
      </c>
      <c r="H137" s="112" t="str">
        <f t="shared" si="52"/>
        <v>NA</v>
      </c>
      <c r="I137" s="112" t="str">
        <f t="shared" si="52"/>
        <v>NA</v>
      </c>
      <c r="J137" s="112" t="str">
        <f t="shared" si="52"/>
        <v>NA</v>
      </c>
      <c r="K137" s="112" t="str">
        <f t="shared" si="52"/>
        <v>NA</v>
      </c>
      <c r="L137" s="112" t="str">
        <f t="shared" si="52"/>
        <v>NA</v>
      </c>
      <c r="M137" s="112" t="str">
        <f t="shared" si="52"/>
        <v>NA</v>
      </c>
      <c r="N137" s="112" t="str">
        <f t="shared" si="52"/>
        <v>NA</v>
      </c>
      <c r="O137" s="465"/>
      <c r="P137" s="199"/>
      <c r="Q137" s="139"/>
    </row>
    <row r="138" spans="2:17" ht="10.35" hidden="1" customHeight="1" x14ac:dyDescent="0.35">
      <c r="B138" s="110"/>
      <c r="C138" s="111" t="s">
        <v>1495</v>
      </c>
      <c r="D138" s="111"/>
      <c r="E138" s="112" t="str">
        <f t="shared" ref="E138:N138" si="53">IF(OR(E96="NA",E50="NA",E51="NA",E52="NA",E53="NA",E55="NA",E62="NA"),"NA",-SUM(E96)+SUM(E50)+SUM(E51)+SUM(E52)+SUM(E53)+SUM(E55)+SUM(E62))</f>
        <v>NA</v>
      </c>
      <c r="F138" s="112" t="str">
        <f t="shared" si="53"/>
        <v>NA</v>
      </c>
      <c r="G138" s="112" t="str">
        <f t="shared" si="53"/>
        <v>NA</v>
      </c>
      <c r="H138" s="112" t="str">
        <f t="shared" si="53"/>
        <v>NA</v>
      </c>
      <c r="I138" s="112" t="str">
        <f t="shared" si="53"/>
        <v>NA</v>
      </c>
      <c r="J138" s="112" t="str">
        <f t="shared" si="53"/>
        <v>NA</v>
      </c>
      <c r="K138" s="112" t="str">
        <f t="shared" si="53"/>
        <v>NA</v>
      </c>
      <c r="L138" s="112" t="str">
        <f t="shared" si="53"/>
        <v>NA</v>
      </c>
      <c r="M138" s="112" t="str">
        <f t="shared" si="53"/>
        <v>NA</v>
      </c>
      <c r="N138" s="112" t="str">
        <f t="shared" si="53"/>
        <v>NA</v>
      </c>
      <c r="O138" s="465"/>
      <c r="P138" s="199"/>
      <c r="Q138" s="139"/>
    </row>
    <row r="139" spans="2:17" ht="10.35" hidden="1" customHeight="1" x14ac:dyDescent="0.35">
      <c r="B139" s="110"/>
      <c r="C139" s="111" t="s">
        <v>1496</v>
      </c>
      <c r="D139" s="111"/>
      <c r="E139" s="112" t="str">
        <f t="shared" ref="E139:N139" si="54">IF(OR(E97="NA",E50="NA",E51="NA",E52="NA",E53="NA",E62="NA"),"NA",-SUM(E97)+SUM(E50)+SUM(E51)+SUM(E52)+SUM(E53)+SUM(E62))</f>
        <v>NA</v>
      </c>
      <c r="F139" s="112" t="str">
        <f t="shared" si="54"/>
        <v>NA</v>
      </c>
      <c r="G139" s="112" t="str">
        <f t="shared" si="54"/>
        <v>NA</v>
      </c>
      <c r="H139" s="112" t="str">
        <f t="shared" si="54"/>
        <v>NA</v>
      </c>
      <c r="I139" s="112" t="str">
        <f t="shared" si="54"/>
        <v>NA</v>
      </c>
      <c r="J139" s="112" t="str">
        <f t="shared" si="54"/>
        <v>NA</v>
      </c>
      <c r="K139" s="112" t="str">
        <f t="shared" si="54"/>
        <v>NA</v>
      </c>
      <c r="L139" s="112" t="str">
        <f t="shared" si="54"/>
        <v>NA</v>
      </c>
      <c r="M139" s="112" t="str">
        <f t="shared" si="54"/>
        <v>NA</v>
      </c>
      <c r="N139" s="112" t="str">
        <f t="shared" si="54"/>
        <v>NA</v>
      </c>
      <c r="O139" s="465"/>
      <c r="P139" s="199"/>
      <c r="Q139" s="139"/>
    </row>
    <row r="140" spans="2:17" ht="10.35" hidden="1" customHeight="1" x14ac:dyDescent="0.35">
      <c r="B140" s="110"/>
      <c r="C140" s="111" t="s">
        <v>1497</v>
      </c>
      <c r="D140" s="111"/>
      <c r="E140" s="112">
        <f t="shared" ref="E140:N140" si="55">IF(OR(E98="NA",E50="NA",E51="NA",E52="NA",E53="NA"),"NA",-SUM(E98)+SUM(E50)+SUM(E51)+SUM(E52)+SUM(E53))</f>
        <v>-3.5527136788005009E-14</v>
      </c>
      <c r="F140" s="112">
        <f t="shared" si="55"/>
        <v>0</v>
      </c>
      <c r="G140" s="112">
        <f t="shared" si="55"/>
        <v>0</v>
      </c>
      <c r="H140" s="112">
        <f t="shared" si="55"/>
        <v>4.2632564145606011E-14</v>
      </c>
      <c r="I140" s="112">
        <f t="shared" si="55"/>
        <v>0</v>
      </c>
      <c r="J140" s="112">
        <f t="shared" si="55"/>
        <v>0</v>
      </c>
      <c r="K140" s="112">
        <f t="shared" si="55"/>
        <v>0</v>
      </c>
      <c r="L140" s="112">
        <f t="shared" si="55"/>
        <v>0</v>
      </c>
      <c r="M140" s="112">
        <f t="shared" si="55"/>
        <v>0</v>
      </c>
      <c r="N140" s="112">
        <f t="shared" si="55"/>
        <v>-7.1054273576010019E-15</v>
      </c>
      <c r="O140" s="465"/>
      <c r="P140" s="199"/>
      <c r="Q140" s="139"/>
    </row>
    <row r="141" spans="2:17" ht="10.35" hidden="1" customHeight="1" x14ac:dyDescent="0.35">
      <c r="B141" s="114"/>
      <c r="C141" s="115" t="s">
        <v>1498</v>
      </c>
      <c r="D141" s="115"/>
      <c r="E141" s="116">
        <f t="shared" ref="E141:N141" si="56">IF(OR(E99="NA",E52="NA",E53="NA"),"NA",-SUM(E99)+SUM(E52)+SUM(E53))</f>
        <v>-3.5527136788005009E-14</v>
      </c>
      <c r="F141" s="116">
        <f t="shared" si="56"/>
        <v>0</v>
      </c>
      <c r="G141" s="116">
        <f t="shared" si="56"/>
        <v>0</v>
      </c>
      <c r="H141" s="116">
        <f t="shared" si="56"/>
        <v>4.2632564145606011E-14</v>
      </c>
      <c r="I141" s="116">
        <f t="shared" si="56"/>
        <v>0</v>
      </c>
      <c r="J141" s="116">
        <f t="shared" si="56"/>
        <v>0</v>
      </c>
      <c r="K141" s="116">
        <f t="shared" si="56"/>
        <v>0</v>
      </c>
      <c r="L141" s="116">
        <f t="shared" si="56"/>
        <v>0</v>
      </c>
      <c r="M141" s="116">
        <f t="shared" si="56"/>
        <v>0</v>
      </c>
      <c r="N141" s="116">
        <f t="shared" si="56"/>
        <v>-7.1054273576010019E-15</v>
      </c>
      <c r="O141" s="465"/>
      <c r="P141" s="199"/>
      <c r="Q141" s="139"/>
    </row>
    <row r="142" spans="2:17" ht="10.35" hidden="1" customHeight="1" x14ac:dyDescent="0.35">
      <c r="B142" s="207" t="s">
        <v>1499</v>
      </c>
      <c r="C142" s="111"/>
      <c r="D142" s="111" t="s">
        <v>345</v>
      </c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465"/>
      <c r="P142" s="199"/>
      <c r="Q142" s="139"/>
    </row>
    <row r="143" spans="2:17" ht="10.35" hidden="1" customHeight="1" x14ac:dyDescent="0.35">
      <c r="B143" s="207"/>
      <c r="C143" s="111" t="s">
        <v>1500</v>
      </c>
      <c r="D143" s="111" t="s">
        <v>345</v>
      </c>
      <c r="E143" s="112">
        <f>IF(OR(E95="NA",StatementI!D31="NA",StatementI!D39="NA"),"NA",-SUM(E95)+SUM(StatementI!D31)-SUM(StatementI!D39))</f>
        <v>3.9999999992232915E-3</v>
      </c>
      <c r="F143" s="112">
        <f>IF(OR(F95="NA",StatementI!E31="NA",StatementI!E39="NA"),"NA",-SUM(F95)+SUM(StatementI!E31)-SUM(StatementI!E39))</f>
        <v>-4.1999999999319471E-2</v>
      </c>
      <c r="G143" s="112">
        <f>IF(OR(G95="NA",StatementI!F31="NA",StatementI!F39="NA"),"NA",-SUM(G95)+SUM(StatementI!F31)-SUM(StatementI!F39))</f>
        <v>0</v>
      </c>
      <c r="H143" s="112">
        <f>IF(OR(H95="NA",StatementI!G31="NA",StatementI!G39="NA"),"NA",-SUM(H95)+SUM(StatementI!G31)-SUM(StatementI!G39))</f>
        <v>-3.9999999999281499E-2</v>
      </c>
      <c r="I143" s="112">
        <f>IF(OR(I95="NA",StatementI!H31="NA",StatementI!H39="NA"),"NA",-SUM(I95)+SUM(StatementI!H31)-SUM(StatementI!H39))</f>
        <v>4.3999999999101647E-2</v>
      </c>
      <c r="J143" s="112">
        <f>IF(OR(J95="NA",StatementI!I31="NA",StatementI!I39="NA"),"NA",-SUM(J95)+SUM(StatementI!I31)-SUM(StatementI!I39))</f>
        <v>2.4000000001699107E-2</v>
      </c>
      <c r="K143" s="112">
        <f>IF(OR(K95="NA",StatementI!J31="NA",StatementI!J39="NA"),"NA",-SUM(K95)+SUM(StatementI!J31)-SUM(StatementI!J39))</f>
        <v>-9.200000000026165E-2</v>
      </c>
      <c r="L143" s="112">
        <f>IF(OR(L95="NA",StatementI!K31="NA",StatementI!K39="NA"),"NA",-SUM(L95)+SUM(StatementI!K31)-SUM(StatementI!K39))</f>
        <v>0</v>
      </c>
      <c r="M143" s="112">
        <f>IF(OR(M95="NA",StatementI!L31="NA",StatementI!L39="NA"),"NA",-SUM(M95)+SUM(StatementI!L31)-SUM(StatementI!L39))</f>
        <v>-6.4000000008491043E-2</v>
      </c>
      <c r="N143" s="112">
        <f>IF(OR(N95="NA",StatementI!M31="NA",StatementI!M39="NA"),"NA",-SUM(N95)+SUM(StatementI!M31)-SUM(StatementI!M39))</f>
        <v>3.9999999917199602E-3</v>
      </c>
      <c r="O143" s="465"/>
      <c r="P143" s="199"/>
      <c r="Q143" s="139"/>
    </row>
    <row r="144" spans="2:17" ht="10.35" hidden="1" customHeight="1" x14ac:dyDescent="0.35">
      <c r="B144" s="114"/>
      <c r="C144" s="115" t="s">
        <v>1501</v>
      </c>
      <c r="D144" s="115" t="s">
        <v>345</v>
      </c>
      <c r="E144" s="116">
        <f>IF(OR(E95="NA",StatementII!E30="NA",StatementII!E40="NA"),"NA",-SUM(E95)+SUM(StatementII!E30)-SUM(StatementII!E40))</f>
        <v>-434.36799999999948</v>
      </c>
      <c r="F144" s="116">
        <f>IF(OR(F95="NA",StatementII!F30="NA",StatementII!F40="NA"),"NA",-SUM(F95)+SUM(StatementII!F30)-SUM(StatementII!F40))</f>
        <v>10.632</v>
      </c>
      <c r="G144" s="116">
        <f>IF(OR(G95="NA",StatementII!G30="NA",StatementII!G40="NA"),"NA",-SUM(G95)+SUM(StatementII!G30)-SUM(StatementII!G40))</f>
        <v>0</v>
      </c>
      <c r="H144" s="116">
        <f>IF(OR(H95="NA",StatementII!H30="NA",StatementII!H40="NA"),"NA",-SUM(H95)+SUM(StatementII!H30)-SUM(StatementII!H40))</f>
        <v>-423.73599999999942</v>
      </c>
      <c r="I144" s="116">
        <f>IF(OR(I95="NA",StatementII!I30="NA",StatementII!I40="NA"),"NA",-SUM(I95)+SUM(StatementII!I30)-SUM(StatementII!I40))</f>
        <v>-638.28099999999995</v>
      </c>
      <c r="J144" s="116">
        <f>IF(OR(J95="NA",StatementII!J30="NA",StatementII!J40="NA"),"NA",-SUM(J95)+SUM(StatementII!J30)-SUM(StatementII!J40))</f>
        <v>-438.40499999999992</v>
      </c>
      <c r="K144" s="116">
        <f>IF(OR(K95="NA",StatementII!K30="NA",StatementII!K40="NA"),"NA",-SUM(K95)+SUM(StatementII!K30)-SUM(StatementII!K40))</f>
        <v>130.04399999999998</v>
      </c>
      <c r="L144" s="116">
        <f>IF(OR(L95="NA",StatementII!L30="NA",StatementII!L40="NA"),"NA",-SUM(L95)+SUM(StatementII!L30)-SUM(StatementII!L40))</f>
        <v>0</v>
      </c>
      <c r="M144" s="116">
        <f>IF(OR(M95="NA",StatementII!M30="NA",StatementII!M40="NA"),"NA",-SUM(M95)+SUM(StatementII!M30)-SUM(StatementII!M40))</f>
        <v>-1370.3780000000004</v>
      </c>
      <c r="N144" s="116">
        <f>IF(OR(N95="NA",StatementII!N30="NA",StatementII!N40="NA"),"NA",-SUM(N95)+SUM(StatementII!N30)-SUM(StatementII!N40))</f>
        <v>-1062.0169999999998</v>
      </c>
      <c r="O144" s="465"/>
      <c r="P144" s="199"/>
      <c r="Q144" s="139"/>
    </row>
    <row r="145" spans="2:17" ht="10.35" hidden="1" customHeight="1" x14ac:dyDescent="0.35">
      <c r="B145" s="106" t="s">
        <v>433</v>
      </c>
      <c r="C145" s="107"/>
      <c r="D145" s="107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  <c r="O145" s="465"/>
      <c r="P145" s="199"/>
      <c r="Q145" s="139"/>
    </row>
    <row r="146" spans="2:17" ht="10.35" hidden="1" customHeight="1" x14ac:dyDescent="0.35">
      <c r="B146" s="106"/>
      <c r="C146" s="118" t="s">
        <v>434</v>
      </c>
      <c r="D146" s="10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465"/>
      <c r="P146" s="199"/>
      <c r="Q146" s="139"/>
    </row>
    <row r="147" spans="2:17" ht="10.35" hidden="1" customHeight="1" x14ac:dyDescent="0.35">
      <c r="B147" s="110"/>
      <c r="C147" s="119" t="s">
        <v>437</v>
      </c>
      <c r="D147" s="107"/>
      <c r="E147" s="120"/>
      <c r="F147" s="120"/>
      <c r="G147" s="112" t="str">
        <f>IF(OR(G9="NA"),"NA",IF(ISNUMBER(G9),IF(ROUND(G9,1)=0,"yes","check!"),"check!"))</f>
        <v>yes</v>
      </c>
      <c r="H147" s="120"/>
      <c r="I147" s="120"/>
      <c r="J147" s="120"/>
      <c r="K147" s="120"/>
      <c r="L147" s="112" t="str">
        <f>IF(OR(L9="NA"),"NA",IF(ISNUMBER(L9),IF(ROUND(L9,1)=0,"yes","check!"),"check!"))</f>
        <v>yes</v>
      </c>
      <c r="M147" s="120"/>
      <c r="N147" s="120"/>
      <c r="O147" s="465"/>
      <c r="P147" s="199"/>
      <c r="Q147" s="139"/>
    </row>
    <row r="148" spans="2:17" ht="10.35" hidden="1" customHeight="1" x14ac:dyDescent="0.35">
      <c r="B148" s="110"/>
      <c r="C148" s="119" t="s">
        <v>439</v>
      </c>
      <c r="D148" s="107"/>
      <c r="E148" s="120"/>
      <c r="F148" s="120"/>
      <c r="G148" s="112" t="str">
        <f>IF(OR(G22="NA",G49),"NA",IF(ROUND(SUM(G22)-SUM(G49),1)=0,"yes","check!"))</f>
        <v>yes</v>
      </c>
      <c r="H148" s="120"/>
      <c r="I148" s="120"/>
      <c r="J148" s="120"/>
      <c r="K148" s="120"/>
      <c r="L148" s="112" t="str">
        <f>IF(OR(L22="NA",L49),"NA",IF(ROUND(SUM(L22)-SUM(L49),1)=0,"yes","check!"))</f>
        <v>NA</v>
      </c>
      <c r="M148" s="120"/>
      <c r="N148" s="120"/>
      <c r="O148" s="465"/>
      <c r="P148" s="199"/>
      <c r="Q148" s="139"/>
    </row>
    <row r="149" spans="2:17" ht="10.35" hidden="1" customHeight="1" x14ac:dyDescent="0.35">
      <c r="B149" s="106"/>
      <c r="C149" s="118" t="s">
        <v>567</v>
      </c>
      <c r="D149" s="107"/>
      <c r="E149" s="117"/>
      <c r="F149" s="117"/>
      <c r="G149" s="117"/>
      <c r="H149" s="117"/>
      <c r="I149" s="117"/>
      <c r="J149" s="117"/>
      <c r="K149" s="117"/>
      <c r="L149" s="117"/>
      <c r="M149" s="117"/>
      <c r="N149" s="117"/>
      <c r="O149" s="465"/>
      <c r="P149" s="199"/>
      <c r="Q149" s="139"/>
    </row>
    <row r="150" spans="2:17" ht="10.35" hidden="1" customHeight="1" x14ac:dyDescent="0.35">
      <c r="B150" s="110"/>
      <c r="C150" s="119" t="s">
        <v>1502</v>
      </c>
      <c r="D150" s="107"/>
      <c r="E150" s="120"/>
      <c r="F150" s="120"/>
      <c r="G150" s="112" t="e">
        <f>+IF(AND(ROUND(G10:G21,1)=0),"yes","check!")</f>
        <v>#VALUE!</v>
      </c>
      <c r="H150" s="120"/>
      <c r="I150" s="120"/>
      <c r="J150" s="120"/>
      <c r="K150" s="120"/>
      <c r="L150" s="112" t="e">
        <f>+IF(AND(ROUND(L10:L21,1)=0),"yes","check!")</f>
        <v>#VALUE!</v>
      </c>
      <c r="M150" s="120"/>
      <c r="N150" s="120"/>
      <c r="O150" s="465"/>
      <c r="P150" s="199"/>
      <c r="Q150" s="139"/>
    </row>
    <row r="151" spans="2:17" ht="10.35" hidden="1" customHeight="1" x14ac:dyDescent="0.35">
      <c r="B151" s="110"/>
      <c r="C151" s="119" t="s">
        <v>1503</v>
      </c>
      <c r="D151" s="107"/>
      <c r="E151" s="120"/>
      <c r="F151" s="120"/>
      <c r="G151" s="112" t="str">
        <f t="array" ref="G151">+IF(AND(ROUND(G40:G48,1)=0),"yes","check!")</f>
        <v>yes</v>
      </c>
      <c r="H151" s="120"/>
      <c r="I151" s="120"/>
      <c r="J151" s="120"/>
      <c r="K151" s="120"/>
      <c r="L151" s="112" t="str">
        <f t="array" ref="L151">+IF(AND(ROUND(L40:L48,1)=0),"yes","check!")</f>
        <v>yes</v>
      </c>
      <c r="M151" s="120"/>
      <c r="N151" s="120"/>
      <c r="O151" s="465"/>
      <c r="P151" s="199"/>
      <c r="Q151" s="139"/>
    </row>
    <row r="152" spans="2:17" s="107" customFormat="1" ht="10.95" hidden="1" customHeight="1" x14ac:dyDescent="0.25">
      <c r="B152" s="110"/>
      <c r="C152" s="119" t="s">
        <v>1504</v>
      </c>
      <c r="E152" s="120"/>
      <c r="F152" s="120"/>
      <c r="G152" s="112" t="str">
        <f t="array" ref="G152">IF(OR(G71:G79="NA"),"NA",IF(AND(ROUND(G71:G79,1)=0),"yes","check!"))</f>
        <v>yes</v>
      </c>
      <c r="H152" s="120"/>
      <c r="I152" s="120"/>
      <c r="J152" s="120"/>
      <c r="K152" s="120"/>
      <c r="L152" s="112" t="str">
        <f t="array" ref="L152">IF(OR(L71:L79="NA"),"NA",IF(AND(ROUND(L71:L79,1)=0),"yes","check!"))</f>
        <v>yes</v>
      </c>
      <c r="M152" s="120"/>
      <c r="N152" s="120"/>
      <c r="O152" s="555"/>
      <c r="P152" s="109"/>
      <c r="Q152" s="109"/>
    </row>
    <row r="153" spans="2:17" s="107" customFormat="1" ht="10.95" hidden="1" customHeight="1" x14ac:dyDescent="0.25">
      <c r="B153" s="106"/>
      <c r="C153" s="118" t="s">
        <v>1008</v>
      </c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555"/>
      <c r="P153" s="109"/>
      <c r="Q153" s="109"/>
    </row>
    <row r="154" spans="2:17" s="107" customFormat="1" ht="10.95" hidden="1" customHeight="1" x14ac:dyDescent="0.25">
      <c r="B154" s="110"/>
      <c r="C154" s="119" t="s">
        <v>1505</v>
      </c>
      <c r="E154" s="120"/>
      <c r="F154" s="120"/>
      <c r="G154" s="112" t="str">
        <f t="shared" ref="G154:G159" si="57">IF(OR(G23="NA",G50="NA"),"NA",IF(ROUND(G23,1)=ROUND(G50,1),"yes","check!"))</f>
        <v>yes</v>
      </c>
      <c r="H154" s="120"/>
      <c r="I154" s="120"/>
      <c r="J154" s="120"/>
      <c r="K154" s="120"/>
      <c r="L154" s="112" t="str">
        <f t="shared" ref="L154:L159" si="58">IF(OR(L23="NA",L50="NA"),"NA",IF(ROUND(L23,1)=ROUND(L50,1),"yes","check!"))</f>
        <v>yes</v>
      </c>
      <c r="M154" s="120"/>
      <c r="N154" s="120"/>
      <c r="O154" s="555"/>
      <c r="P154" s="109"/>
      <c r="Q154" s="109"/>
    </row>
    <row r="155" spans="2:17" s="107" customFormat="1" ht="10.95" hidden="1" customHeight="1" x14ac:dyDescent="0.25">
      <c r="B155" s="110"/>
      <c r="C155" s="119" t="s">
        <v>1506</v>
      </c>
      <c r="E155" s="120"/>
      <c r="F155" s="120"/>
      <c r="G155" s="112" t="str">
        <f t="shared" si="57"/>
        <v>yes</v>
      </c>
      <c r="H155" s="120"/>
      <c r="I155" s="120"/>
      <c r="J155" s="120"/>
      <c r="K155" s="120"/>
      <c r="L155" s="112" t="str">
        <f t="shared" si="58"/>
        <v>yes</v>
      </c>
      <c r="M155" s="120"/>
      <c r="N155" s="120"/>
      <c r="O155" s="555"/>
      <c r="P155" s="109"/>
      <c r="Q155" s="109"/>
    </row>
    <row r="156" spans="2:17" s="107" customFormat="1" ht="10.95" hidden="1" customHeight="1" x14ac:dyDescent="0.25">
      <c r="B156" s="110"/>
      <c r="C156" s="119" t="s">
        <v>1507</v>
      </c>
      <c r="E156" s="120"/>
      <c r="F156" s="120"/>
      <c r="G156" s="112" t="str">
        <f t="shared" si="57"/>
        <v>yes</v>
      </c>
      <c r="H156" s="120"/>
      <c r="I156" s="120"/>
      <c r="J156" s="120"/>
      <c r="K156" s="120"/>
      <c r="L156" s="112" t="str">
        <f t="shared" si="58"/>
        <v>yes</v>
      </c>
      <c r="M156" s="120"/>
      <c r="N156" s="120"/>
      <c r="O156" s="555"/>
      <c r="P156" s="109"/>
      <c r="Q156" s="109"/>
    </row>
    <row r="157" spans="2:17" s="107" customFormat="1" ht="10.95" hidden="1" customHeight="1" x14ac:dyDescent="0.25">
      <c r="B157" s="110"/>
      <c r="C157" s="119" t="s">
        <v>1508</v>
      </c>
      <c r="E157" s="120"/>
      <c r="F157" s="120"/>
      <c r="G157" s="112" t="str">
        <f t="shared" si="57"/>
        <v>yes</v>
      </c>
      <c r="H157" s="120"/>
      <c r="I157" s="120"/>
      <c r="J157" s="120"/>
      <c r="K157" s="120"/>
      <c r="L157" s="112" t="str">
        <f t="shared" si="58"/>
        <v>yes</v>
      </c>
      <c r="M157" s="120"/>
      <c r="N157" s="120"/>
      <c r="O157" s="555"/>
      <c r="P157" s="109"/>
      <c r="Q157" s="109"/>
    </row>
    <row r="158" spans="2:17" s="107" customFormat="1" ht="10.95" hidden="1" customHeight="1" x14ac:dyDescent="0.25">
      <c r="B158" s="110"/>
      <c r="C158" s="119" t="s">
        <v>1509</v>
      </c>
      <c r="E158" s="120"/>
      <c r="F158" s="120"/>
      <c r="G158" s="112" t="str">
        <f t="shared" si="57"/>
        <v>yes</v>
      </c>
      <c r="H158" s="120"/>
      <c r="I158" s="120"/>
      <c r="J158" s="120"/>
      <c r="K158" s="120"/>
      <c r="L158" s="112" t="str">
        <f t="shared" si="58"/>
        <v>yes</v>
      </c>
      <c r="M158" s="120"/>
      <c r="N158" s="120"/>
      <c r="O158" s="555"/>
      <c r="P158" s="109"/>
      <c r="Q158" s="109"/>
    </row>
    <row r="159" spans="2:17" s="107" customFormat="1" ht="10.95" hidden="1" customHeight="1" x14ac:dyDescent="0.25">
      <c r="B159" s="110"/>
      <c r="C159" s="119" t="s">
        <v>1510</v>
      </c>
      <c r="E159" s="120"/>
      <c r="F159" s="120"/>
      <c r="G159" s="112" t="str">
        <f t="shared" si="57"/>
        <v>yes</v>
      </c>
      <c r="H159" s="120"/>
      <c r="I159" s="120"/>
      <c r="J159" s="120"/>
      <c r="K159" s="120"/>
      <c r="L159" s="112" t="str">
        <f t="shared" si="58"/>
        <v>yes</v>
      </c>
      <c r="M159" s="120"/>
      <c r="N159" s="120"/>
      <c r="O159" s="555"/>
      <c r="P159" s="109"/>
      <c r="Q159" s="109"/>
    </row>
    <row r="160" spans="2:17" s="107" customFormat="1" ht="10.95" hidden="1" customHeight="1" x14ac:dyDescent="0.25">
      <c r="B160" s="110"/>
      <c r="C160" s="119" t="s">
        <v>1511</v>
      </c>
      <c r="E160" s="120"/>
      <c r="F160" s="120"/>
      <c r="G160" s="112" t="str">
        <f>IF(OR(G29="NA",G61="NA"),"NA",IF(ROUND(G29,1)=ROUND(G61,1),"yes","check!"))</f>
        <v>yes</v>
      </c>
      <c r="H160" s="120"/>
      <c r="I160" s="120"/>
      <c r="J160" s="120"/>
      <c r="K160" s="120"/>
      <c r="L160" s="112" t="str">
        <f>IF(OR(L29="NA",L61="NA"),"NA",IF(ROUND(L29,1)=ROUND(L61,1),"yes","check!"))</f>
        <v>yes</v>
      </c>
      <c r="M160" s="120"/>
      <c r="N160" s="120"/>
      <c r="O160" s="555"/>
      <c r="P160" s="109"/>
      <c r="Q160" s="109"/>
    </row>
    <row r="161" spans="2:17" s="107" customFormat="1" ht="10.95" hidden="1" customHeight="1" x14ac:dyDescent="0.25">
      <c r="B161" s="110"/>
      <c r="C161" s="119" t="s">
        <v>1512</v>
      </c>
      <c r="E161" s="120"/>
      <c r="F161" s="120"/>
      <c r="G161" s="112" t="str">
        <f>IF(OR(G30="NA",G62="NA"),"NA",IF(ROUND(G30,1)=ROUND(G62,1),"yes","check!"))</f>
        <v>yes</v>
      </c>
      <c r="H161" s="120"/>
      <c r="I161" s="120"/>
      <c r="J161" s="120"/>
      <c r="K161" s="120"/>
      <c r="L161" s="112" t="str">
        <f>IF(OR(L30="NA",L62="NA"),"NA",IF(ROUND(L30,1)=ROUND(L62,1),"yes","check!"))</f>
        <v>yes</v>
      </c>
      <c r="M161" s="120"/>
      <c r="N161" s="120"/>
      <c r="O161" s="555"/>
      <c r="P161" s="109"/>
      <c r="Q161" s="109"/>
    </row>
    <row r="162" spans="2:17" s="107" customFormat="1" ht="10.95" hidden="1" customHeight="1" x14ac:dyDescent="0.25">
      <c r="B162" s="121"/>
      <c r="C162" s="123"/>
      <c r="D162" s="123" t="s">
        <v>345</v>
      </c>
      <c r="E162" s="125"/>
      <c r="F162" s="125"/>
      <c r="G162" s="125"/>
      <c r="H162" s="125"/>
      <c r="I162" s="125"/>
      <c r="J162" s="125"/>
      <c r="K162" s="125"/>
      <c r="L162" s="125"/>
      <c r="M162" s="125"/>
      <c r="N162" s="125"/>
      <c r="O162" s="555"/>
      <c r="P162" s="109"/>
      <c r="Q162" s="109"/>
    </row>
    <row r="163" spans="2:17" ht="10.95" customHeight="1" x14ac:dyDescent="0.25"/>
    <row r="164" spans="2:17" ht="10.95" customHeight="1" x14ac:dyDescent="0.25"/>
    <row r="165" spans="2:17" ht="10.95" customHeight="1" x14ac:dyDescent="0.25"/>
    <row r="166" spans="2:17" ht="10.95" customHeight="1" x14ac:dyDescent="0.25"/>
    <row r="167" spans="2:17" ht="10.95" customHeight="1" x14ac:dyDescent="0.25"/>
    <row r="168" spans="2:17" ht="10.95" customHeight="1" x14ac:dyDescent="0.25"/>
    <row r="169" spans="2:17" ht="10.35" customHeight="1" x14ac:dyDescent="0.25"/>
    <row r="170" spans="2:17" ht="10.35" customHeight="1" x14ac:dyDescent="0.25"/>
    <row r="171" spans="2:17" ht="10.35" customHeight="1" x14ac:dyDescent="0.25"/>
    <row r="172" spans="2:17" ht="10.35" customHeight="1" x14ac:dyDescent="0.25"/>
    <row r="173" spans="2:17" ht="10.35" customHeight="1" x14ac:dyDescent="0.25"/>
    <row r="174" spans="2:17" ht="10.35" customHeight="1" x14ac:dyDescent="0.25"/>
    <row r="175" spans="2:17" ht="10.35" customHeight="1" x14ac:dyDescent="0.25"/>
    <row r="176" spans="2:17" ht="10.35" customHeight="1" x14ac:dyDescent="0.25"/>
    <row r="177" ht="10.35" customHeight="1" x14ac:dyDescent="0.25"/>
    <row r="178" ht="10.35" customHeight="1" x14ac:dyDescent="0.25"/>
    <row r="179" ht="10.35" customHeight="1" x14ac:dyDescent="0.25"/>
    <row r="180" ht="10.35" customHeight="1" x14ac:dyDescent="0.25"/>
    <row r="181" ht="10.35" customHeight="1" x14ac:dyDescent="0.25"/>
    <row r="182" ht="10.35" customHeight="1" x14ac:dyDescent="0.25"/>
    <row r="183" ht="10.35" customHeight="1" x14ac:dyDescent="0.25"/>
    <row r="184" ht="10.35" customHeight="1" x14ac:dyDescent="0.25"/>
    <row r="185" ht="10.35" customHeight="1" x14ac:dyDescent="0.25"/>
    <row r="186" ht="10.35" customHeight="1" x14ac:dyDescent="0.25"/>
    <row r="187" ht="10.35" customHeight="1" x14ac:dyDescent="0.25"/>
    <row r="188" ht="10.35" customHeight="1" x14ac:dyDescent="0.25"/>
    <row r="189" ht="10.35" customHeight="1" x14ac:dyDescent="0.25"/>
    <row r="190" ht="10.35" customHeight="1" x14ac:dyDescent="0.25"/>
    <row r="191" ht="10.35" customHeight="1" x14ac:dyDescent="0.25"/>
    <row r="192" ht="10.35" customHeight="1" x14ac:dyDescent="0.25"/>
    <row r="193" ht="10.35" customHeight="1" x14ac:dyDescent="0.25"/>
    <row r="194" ht="10.35" customHeight="1" x14ac:dyDescent="0.25"/>
    <row r="195" ht="10.35" customHeight="1" x14ac:dyDescent="0.25"/>
    <row r="196" ht="10.35" customHeight="1" x14ac:dyDescent="0.25"/>
    <row r="197" ht="10.35" customHeight="1" x14ac:dyDescent="0.25"/>
    <row r="198" ht="10.35" customHeight="1" x14ac:dyDescent="0.25"/>
    <row r="199" ht="10.35" customHeight="1" x14ac:dyDescent="0.25"/>
    <row r="200" ht="10.35" customHeight="1" x14ac:dyDescent="0.25"/>
    <row r="201" ht="10.35" customHeight="1" x14ac:dyDescent="0.25"/>
    <row r="202" ht="10.35" customHeight="1" x14ac:dyDescent="0.25"/>
    <row r="203" ht="10.35" customHeight="1" x14ac:dyDescent="0.25"/>
    <row r="204" ht="10.35" customHeight="1" x14ac:dyDescent="0.25"/>
    <row r="205" ht="10.35" customHeight="1" x14ac:dyDescent="0.25"/>
    <row r="206" ht="10.35" customHeight="1" x14ac:dyDescent="0.25"/>
    <row r="207" ht="10.35" customHeight="1" x14ac:dyDescent="0.25"/>
  </sheetData>
  <sheetProtection password="EECE" sheet="1" objects="1" scenarios="1" formatCells="0" formatColumns="0" formatRows="0"/>
  <mergeCells count="14">
    <mergeCell ref="G1:M1"/>
    <mergeCell ref="P1:Q1"/>
    <mergeCell ref="F2:N2"/>
    <mergeCell ref="P2:Q2"/>
    <mergeCell ref="G3:H3"/>
    <mergeCell ref="N3:N5"/>
    <mergeCell ref="L4:L5"/>
    <mergeCell ref="M4:M5"/>
    <mergeCell ref="P4:Q4"/>
    <mergeCell ref="B4:C5"/>
    <mergeCell ref="E4:H4"/>
    <mergeCell ref="I4:I5"/>
    <mergeCell ref="J4:J5"/>
    <mergeCell ref="K4:K5"/>
  </mergeCells>
  <conditionalFormatting sqref="E145:N162">
    <cfRule type="containsText" dxfId="120" priority="2" operator="containsText" text="NV"/>
    <cfRule type="containsText" dxfId="119" priority="3" operator="containsText" text="check"/>
  </conditionalFormatting>
  <conditionalFormatting sqref="P8:Q79">
    <cfRule type="containsText" dxfId="118" priority="4" operator="containsText" text="NA"/>
  </conditionalFormatting>
  <conditionalFormatting sqref="P81:Q99">
    <cfRule type="containsText" dxfId="117" priority="5" operator="containsText" text="NA"/>
  </conditionalFormatting>
  <conditionalFormatting sqref="G147:G161 L147:L161">
    <cfRule type="containsText" dxfId="116" priority="6" operator="containsText" text="yes"/>
  </conditionalFormatting>
  <conditionalFormatting sqref="P8:Q79 P81:Q99">
    <cfRule type="cellIs" dxfId="115" priority="7" operator="between">
      <formula>-0.1</formula>
      <formula>0.1</formula>
    </cfRule>
    <cfRule type="containsText" dxfId="114" priority="8" operator="containsText" text="NA"/>
  </conditionalFormatting>
  <conditionalFormatting sqref="E103:N141 E143:N144">
    <cfRule type="containsText" dxfId="113" priority="9" operator="containsText" text="NA"/>
    <cfRule type="cellIs" dxfId="112" priority="10" operator="lessThan">
      <formula>-0.1</formula>
    </cfRule>
    <cfRule type="cellIs" dxfId="111" priority="11" operator="greaterThan">
      <formula>0.1</formula>
    </cfRule>
    <cfRule type="cellIs" dxfId="110" priority="12" operator="between">
      <formula>-0.1</formula>
      <formula>0.1</formula>
    </cfRule>
    <cfRule type="containsText" dxfId="109" priority="13" operator="containsText" text="NA"/>
  </conditionalFormatting>
  <conditionalFormatting sqref="G147:G148 G154:G161 L147:L148 G150:G152 L150:L161">
    <cfRule type="containsText" dxfId="108" priority="14" operator="containsText" text="NA"/>
  </conditionalFormatting>
  <pageMargins left="0.47222222222222199" right="0.47222222222222199" top="0.59027777777777801" bottom="0.59097222222222201" header="0.51180555555555496" footer="0.39374999999999999"/>
  <pageSetup paperSize="9" scale="86" firstPageNumber="0" fitToHeight="0" orientation="landscape" horizontalDpi="300" verticalDpi="300" r:id="rId1"/>
  <headerFooter>
    <oddFooter>&amp;L&amp;8&amp;D  &amp;T&amp;R&amp;8March 2014, Version 0.2</oddFooter>
  </headerFooter>
  <rowBreaks count="2" manualBreakCount="2">
    <brk id="48" max="16383" man="1"/>
    <brk id="79" min="1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86"/>
  <sheetViews>
    <sheetView zoomScale="90" zoomScaleNormal="9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J9" sqref="J9"/>
    </sheetView>
  </sheetViews>
  <sheetFormatPr defaultRowHeight="13.2" x14ac:dyDescent="0.25"/>
  <cols>
    <col min="1" max="1" width="14.5546875" style="70" hidden="1" customWidth="1"/>
    <col min="2" max="2" width="7.33203125" style="69" customWidth="1"/>
    <col min="3" max="3" width="50.6640625" style="70" customWidth="1"/>
    <col min="4" max="4" width="0.88671875" style="70" customWidth="1"/>
    <col min="5" max="14" width="10" style="70" customWidth="1"/>
    <col min="15" max="15" width="3.33203125" style="543" customWidth="1"/>
    <col min="16" max="17" width="11.6640625" style="70" hidden="1" customWidth="1"/>
    <col min="18" max="1025" width="9.109375" style="70" customWidth="1"/>
  </cols>
  <sheetData>
    <row r="1" spans="1:17" ht="15" x14ac:dyDescent="0.35">
      <c r="B1" s="399" t="str">
        <f>+Coverpage!A1</f>
        <v>GFSM2014_V1.5</v>
      </c>
      <c r="C1" s="400"/>
      <c r="D1" s="401"/>
      <c r="E1" s="401"/>
      <c r="F1" s="402"/>
      <c r="G1" s="632" t="str">
        <f>Reporting_Country_Name</f>
        <v>Russian Federation</v>
      </c>
      <c r="H1" s="632"/>
      <c r="I1" s="632"/>
      <c r="J1" s="632"/>
      <c r="K1" s="632"/>
      <c r="L1" s="632"/>
      <c r="M1" s="632"/>
      <c r="N1" s="403" t="str">
        <f>Reporting_Country_Code</f>
        <v>922</v>
      </c>
      <c r="O1" s="601"/>
      <c r="P1" s="639" t="s">
        <v>319</v>
      </c>
      <c r="Q1" s="639"/>
    </row>
    <row r="2" spans="1:17" ht="15" x14ac:dyDescent="0.35">
      <c r="B2" s="399" t="s">
        <v>1513</v>
      </c>
      <c r="C2" s="499"/>
      <c r="D2" s="500"/>
      <c r="E2" s="500"/>
      <c r="F2" s="634" t="str">
        <f>"In "&amp;Coverpage!$I$15&amp;" of "&amp;Coverpage!$I$14&amp;" / Fiscal year ends in "&amp;Coverpage!$I$11&amp;" "&amp;Coverpage!$I$12</f>
        <v>In Billion of Russian Rubles (RUB) / Fiscal year ends in December 31st</v>
      </c>
      <c r="G2" s="634"/>
      <c r="H2" s="634"/>
      <c r="I2" s="634"/>
      <c r="J2" s="634"/>
      <c r="K2" s="634"/>
      <c r="L2" s="634"/>
      <c r="M2" s="634"/>
      <c r="N2" s="634"/>
      <c r="O2" s="601"/>
      <c r="P2" s="640" t="s">
        <v>321</v>
      </c>
      <c r="Q2" s="640"/>
    </row>
    <row r="3" spans="1:17" ht="12" customHeight="1" x14ac:dyDescent="0.35">
      <c r="B3" s="407"/>
      <c r="C3" s="408"/>
      <c r="D3" s="409"/>
      <c r="E3" s="410"/>
      <c r="F3" s="411"/>
      <c r="G3" s="636" t="s">
        <v>322</v>
      </c>
      <c r="H3" s="636"/>
      <c r="I3" s="412" t="str">
        <f>Reporting_Period_Code</f>
        <v>2016</v>
      </c>
      <c r="J3" s="412"/>
      <c r="K3" s="411"/>
      <c r="L3" s="411"/>
      <c r="M3" s="413"/>
      <c r="N3" s="630" t="s">
        <v>75</v>
      </c>
      <c r="O3" s="402"/>
      <c r="P3" s="107"/>
      <c r="Q3" s="107"/>
    </row>
    <row r="4" spans="1:17" ht="12" customHeight="1" x14ac:dyDescent="0.25">
      <c r="B4" s="641" t="s">
        <v>1514</v>
      </c>
      <c r="C4" s="641"/>
      <c r="D4" s="414"/>
      <c r="E4" s="629" t="s">
        <v>324</v>
      </c>
      <c r="F4" s="629"/>
      <c r="G4" s="629"/>
      <c r="H4" s="629"/>
      <c r="I4" s="630" t="s">
        <v>71</v>
      </c>
      <c r="J4" s="630" t="s">
        <v>325</v>
      </c>
      <c r="K4" s="631" t="s">
        <v>73</v>
      </c>
      <c r="L4" s="630" t="s">
        <v>326</v>
      </c>
      <c r="M4" s="637" t="s">
        <v>74</v>
      </c>
      <c r="N4" s="630"/>
      <c r="O4" s="402"/>
      <c r="P4" s="638" t="s">
        <v>327</v>
      </c>
      <c r="Q4" s="638"/>
    </row>
    <row r="5" spans="1:17" ht="30" customHeight="1" x14ac:dyDescent="0.25">
      <c r="B5" s="641"/>
      <c r="C5" s="641"/>
      <c r="D5" s="414"/>
      <c r="E5" s="415" t="s">
        <v>328</v>
      </c>
      <c r="F5" s="416" t="s">
        <v>329</v>
      </c>
      <c r="G5" s="416" t="s">
        <v>326</v>
      </c>
      <c r="H5" s="417" t="s">
        <v>330</v>
      </c>
      <c r="I5" s="630"/>
      <c r="J5" s="630"/>
      <c r="K5" s="631"/>
      <c r="L5" s="630"/>
      <c r="M5" s="637"/>
      <c r="N5" s="630"/>
      <c r="O5" s="402"/>
      <c r="P5" s="75" t="s">
        <v>331</v>
      </c>
      <c r="Q5" s="76" t="s">
        <v>332</v>
      </c>
    </row>
    <row r="6" spans="1:17" ht="30" hidden="1" customHeight="1" x14ac:dyDescent="0.25">
      <c r="B6" s="537"/>
      <c r="C6" s="538"/>
      <c r="D6" s="414"/>
      <c r="E6" s="415" t="s">
        <v>79</v>
      </c>
      <c r="F6" s="416" t="s">
        <v>80</v>
      </c>
      <c r="G6" s="416" t="s">
        <v>442</v>
      </c>
      <c r="H6" s="417" t="s">
        <v>81</v>
      </c>
      <c r="I6" s="417" t="s">
        <v>82</v>
      </c>
      <c r="J6" s="416" t="s">
        <v>83</v>
      </c>
      <c r="K6" s="417" t="s">
        <v>84</v>
      </c>
      <c r="L6" s="416" t="s">
        <v>443</v>
      </c>
      <c r="M6" s="472" t="s">
        <v>85</v>
      </c>
      <c r="N6" s="472" t="s">
        <v>86</v>
      </c>
      <c r="O6" s="402"/>
      <c r="P6" s="126"/>
      <c r="Q6" s="127"/>
    </row>
    <row r="7" spans="1:17" ht="10.5" customHeight="1" x14ac:dyDescent="0.25">
      <c r="A7" s="128"/>
      <c r="B7" s="418"/>
      <c r="C7" s="419"/>
      <c r="D7" s="419"/>
      <c r="E7" s="420" t="s">
        <v>333</v>
      </c>
      <c r="F7" s="421" t="s">
        <v>334</v>
      </c>
      <c r="G7" s="422" t="s">
        <v>335</v>
      </c>
      <c r="H7" s="421" t="s">
        <v>81</v>
      </c>
      <c r="I7" s="422" t="s">
        <v>336</v>
      </c>
      <c r="J7" s="421" t="s">
        <v>337</v>
      </c>
      <c r="K7" s="422" t="s">
        <v>84</v>
      </c>
      <c r="L7" s="421" t="s">
        <v>338</v>
      </c>
      <c r="M7" s="423" t="s">
        <v>339</v>
      </c>
      <c r="N7" s="423" t="s">
        <v>340</v>
      </c>
      <c r="O7" s="402"/>
      <c r="P7" s="79" t="s">
        <v>341</v>
      </c>
      <c r="Q7" s="80" t="s">
        <v>342</v>
      </c>
    </row>
    <row r="8" spans="1:17" ht="15" customHeight="1" x14ac:dyDescent="0.35">
      <c r="A8" s="128" t="s">
        <v>1515</v>
      </c>
      <c r="B8" s="514" t="s">
        <v>1516</v>
      </c>
      <c r="C8" s="548" t="s">
        <v>1517</v>
      </c>
      <c r="D8" s="461" t="s">
        <v>345</v>
      </c>
      <c r="E8" s="544">
        <v>1247.0439999999996</v>
      </c>
      <c r="F8" s="544">
        <v>-282.50499999999994</v>
      </c>
      <c r="G8" s="544">
        <v>0</v>
      </c>
      <c r="H8" s="544">
        <v>964.53899999999976</v>
      </c>
      <c r="I8" s="544">
        <v>9.099999999999997E-2</v>
      </c>
      <c r="J8" s="544">
        <v>123.62400000000005</v>
      </c>
      <c r="K8" s="544">
        <v>975.80500000000018</v>
      </c>
      <c r="L8" s="544">
        <v>0</v>
      </c>
      <c r="M8" s="544">
        <v>2064.0589999999997</v>
      </c>
      <c r="N8" s="524">
        <v>964.62999999999954</v>
      </c>
      <c r="O8" s="465"/>
      <c r="P8" s="208">
        <f t="shared" ref="P8:P41" si="0">IF(OR(H8="NA",E8="NA",F8="NA",G8="NA"),"NA",SUM(H8)-SUM(E8:G8))</f>
        <v>0</v>
      </c>
      <c r="Q8" s="209">
        <f t="shared" ref="Q8:Q41" si="1">IF(OR(M8="NA",H8="NA",I8="NA",J8="NA",K8="NA",L8="NA"),"NA",SUM(M8)-SUM(H8:L8))</f>
        <v>-4.5474735088646412E-13</v>
      </c>
    </row>
    <row r="9" spans="1:17" ht="15" customHeight="1" x14ac:dyDescent="0.35">
      <c r="A9" s="128" t="s">
        <v>1518</v>
      </c>
      <c r="B9" s="432" t="s">
        <v>644</v>
      </c>
      <c r="C9" s="414" t="s">
        <v>1519</v>
      </c>
      <c r="D9" s="414" t="s">
        <v>345</v>
      </c>
      <c r="E9" s="478">
        <v>3047.6239999999998</v>
      </c>
      <c r="F9" s="478">
        <v>-604.16399999999999</v>
      </c>
      <c r="G9" s="478">
        <v>0</v>
      </c>
      <c r="H9" s="478">
        <v>2443.46</v>
      </c>
      <c r="I9" s="478">
        <v>0.16200000000000001</v>
      </c>
      <c r="J9" s="478">
        <v>120.26300000000001</v>
      </c>
      <c r="K9" s="478">
        <v>976.33500000000004</v>
      </c>
      <c r="L9" s="478">
        <v>0</v>
      </c>
      <c r="M9" s="478">
        <v>3540.22</v>
      </c>
      <c r="N9" s="478">
        <v>2443.6219999999998</v>
      </c>
      <c r="O9" s="465"/>
      <c r="P9" s="82">
        <f t="shared" si="0"/>
        <v>0</v>
      </c>
      <c r="Q9" s="83">
        <f t="shared" si="1"/>
        <v>0</v>
      </c>
    </row>
    <row r="10" spans="1:17" ht="15" hidden="1" customHeight="1" x14ac:dyDescent="0.35">
      <c r="A10" s="128" t="s">
        <v>1520</v>
      </c>
      <c r="B10" s="432" t="s">
        <v>1521</v>
      </c>
      <c r="C10" s="433" t="s">
        <v>1230</v>
      </c>
      <c r="D10" s="414" t="s">
        <v>345</v>
      </c>
      <c r="E10" s="478" t="s">
        <v>888</v>
      </c>
      <c r="F10" s="478" t="s">
        <v>888</v>
      </c>
      <c r="G10" s="478" t="s">
        <v>888</v>
      </c>
      <c r="H10" s="478" t="s">
        <v>888</v>
      </c>
      <c r="I10" s="478" t="s">
        <v>888</v>
      </c>
      <c r="J10" s="478" t="s">
        <v>888</v>
      </c>
      <c r="K10" s="478" t="s">
        <v>888</v>
      </c>
      <c r="L10" s="478" t="s">
        <v>888</v>
      </c>
      <c r="M10" s="478" t="s">
        <v>888</v>
      </c>
      <c r="N10" s="478" t="s">
        <v>888</v>
      </c>
      <c r="O10" s="465"/>
      <c r="P10" s="82" t="str">
        <f t="shared" si="0"/>
        <v>NA</v>
      </c>
      <c r="Q10" s="83" t="str">
        <f t="shared" si="1"/>
        <v>NA</v>
      </c>
    </row>
    <row r="11" spans="1:17" ht="15" hidden="1" customHeight="1" x14ac:dyDescent="0.35">
      <c r="A11" s="128" t="s">
        <v>1522</v>
      </c>
      <c r="B11" s="432" t="s">
        <v>1523</v>
      </c>
      <c r="C11" s="433" t="s">
        <v>1524</v>
      </c>
      <c r="D11" s="414" t="s">
        <v>345</v>
      </c>
      <c r="E11" s="478" t="s">
        <v>888</v>
      </c>
      <c r="F11" s="478" t="s">
        <v>888</v>
      </c>
      <c r="G11" s="478" t="s">
        <v>888</v>
      </c>
      <c r="H11" s="478" t="s">
        <v>888</v>
      </c>
      <c r="I11" s="478" t="s">
        <v>888</v>
      </c>
      <c r="J11" s="478" t="s">
        <v>888</v>
      </c>
      <c r="K11" s="478" t="s">
        <v>888</v>
      </c>
      <c r="L11" s="478" t="s">
        <v>888</v>
      </c>
      <c r="M11" s="478" t="s">
        <v>888</v>
      </c>
      <c r="N11" s="478" t="s">
        <v>888</v>
      </c>
      <c r="O11" s="465"/>
      <c r="P11" s="82" t="str">
        <f t="shared" si="0"/>
        <v>NA</v>
      </c>
      <c r="Q11" s="83" t="str">
        <f t="shared" si="1"/>
        <v>NA</v>
      </c>
    </row>
    <row r="12" spans="1:17" ht="15" hidden="1" customHeight="1" x14ac:dyDescent="0.35">
      <c r="A12" s="128" t="s">
        <v>1525</v>
      </c>
      <c r="B12" s="432" t="s">
        <v>1526</v>
      </c>
      <c r="C12" s="433" t="s">
        <v>1246</v>
      </c>
      <c r="D12" s="414" t="s">
        <v>345</v>
      </c>
      <c r="E12" s="478" t="s">
        <v>888</v>
      </c>
      <c r="F12" s="478" t="s">
        <v>888</v>
      </c>
      <c r="G12" s="478" t="s">
        <v>888</v>
      </c>
      <c r="H12" s="478" t="s">
        <v>888</v>
      </c>
      <c r="I12" s="478" t="s">
        <v>888</v>
      </c>
      <c r="J12" s="478" t="s">
        <v>888</v>
      </c>
      <c r="K12" s="478" t="s">
        <v>888</v>
      </c>
      <c r="L12" s="478" t="s">
        <v>888</v>
      </c>
      <c r="M12" s="478" t="s">
        <v>888</v>
      </c>
      <c r="N12" s="478" t="s">
        <v>888</v>
      </c>
      <c r="O12" s="465"/>
      <c r="P12" s="82" t="str">
        <f t="shared" si="0"/>
        <v>NA</v>
      </c>
      <c r="Q12" s="83" t="str">
        <f t="shared" si="1"/>
        <v>NA</v>
      </c>
    </row>
    <row r="13" spans="1:17" ht="15" hidden="1" customHeight="1" x14ac:dyDescent="0.35">
      <c r="A13" s="128" t="s">
        <v>1527</v>
      </c>
      <c r="B13" s="432" t="s">
        <v>1528</v>
      </c>
      <c r="C13" s="433" t="s">
        <v>1248</v>
      </c>
      <c r="D13" s="414" t="s">
        <v>345</v>
      </c>
      <c r="E13" s="478" t="s">
        <v>888</v>
      </c>
      <c r="F13" s="478" t="s">
        <v>888</v>
      </c>
      <c r="G13" s="478" t="s">
        <v>888</v>
      </c>
      <c r="H13" s="478" t="s">
        <v>888</v>
      </c>
      <c r="I13" s="478" t="s">
        <v>888</v>
      </c>
      <c r="J13" s="478" t="s">
        <v>888</v>
      </c>
      <c r="K13" s="478" t="s">
        <v>888</v>
      </c>
      <c r="L13" s="478" t="s">
        <v>888</v>
      </c>
      <c r="M13" s="478" t="s">
        <v>888</v>
      </c>
      <c r="N13" s="478" t="s">
        <v>888</v>
      </c>
      <c r="O13" s="465"/>
      <c r="P13" s="82" t="str">
        <f t="shared" si="0"/>
        <v>NA</v>
      </c>
      <c r="Q13" s="83" t="str">
        <f t="shared" si="1"/>
        <v>NA</v>
      </c>
    </row>
    <row r="14" spans="1:17" ht="15" customHeight="1" x14ac:dyDescent="0.35">
      <c r="A14" s="128" t="s">
        <v>1529</v>
      </c>
      <c r="B14" s="432" t="s">
        <v>649</v>
      </c>
      <c r="C14" s="414" t="s">
        <v>1530</v>
      </c>
      <c r="D14" s="414" t="s">
        <v>345</v>
      </c>
      <c r="E14" s="478">
        <v>-2272.5430000000001</v>
      </c>
      <c r="F14" s="478">
        <v>-24.486999999999998</v>
      </c>
      <c r="G14" s="478">
        <v>346.14600000000002</v>
      </c>
      <c r="H14" s="478">
        <v>-1950.8840000000002</v>
      </c>
      <c r="I14" s="478">
        <v>0.30199999999999999</v>
      </c>
      <c r="J14" s="478">
        <v>258.54700000000003</v>
      </c>
      <c r="K14" s="478">
        <v>173.16800000000001</v>
      </c>
      <c r="L14" s="478">
        <v>-429.25700000000001</v>
      </c>
      <c r="M14" s="478">
        <v>-1948.1240000000003</v>
      </c>
      <c r="N14" s="478">
        <v>-1950.5820000000003</v>
      </c>
      <c r="O14" s="465"/>
      <c r="P14" s="82">
        <f t="shared" si="0"/>
        <v>0</v>
      </c>
      <c r="Q14" s="83">
        <f t="shared" si="1"/>
        <v>0</v>
      </c>
    </row>
    <row r="15" spans="1:17" ht="15" hidden="1" customHeight="1" x14ac:dyDescent="0.35">
      <c r="A15" s="128" t="s">
        <v>1531</v>
      </c>
      <c r="B15" s="432" t="s">
        <v>1532</v>
      </c>
      <c r="C15" s="433" t="s">
        <v>1533</v>
      </c>
      <c r="D15" s="414" t="s">
        <v>345</v>
      </c>
      <c r="E15" s="478" t="s">
        <v>888</v>
      </c>
      <c r="F15" s="478" t="s">
        <v>888</v>
      </c>
      <c r="G15" s="478" t="s">
        <v>888</v>
      </c>
      <c r="H15" s="478" t="s">
        <v>888</v>
      </c>
      <c r="I15" s="478" t="s">
        <v>888</v>
      </c>
      <c r="J15" s="478" t="s">
        <v>888</v>
      </c>
      <c r="K15" s="478" t="s">
        <v>888</v>
      </c>
      <c r="L15" s="478" t="s">
        <v>888</v>
      </c>
      <c r="M15" s="478" t="s">
        <v>888</v>
      </c>
      <c r="N15" s="478" t="s">
        <v>888</v>
      </c>
      <c r="O15" s="465"/>
      <c r="P15" s="82" t="str">
        <f t="shared" si="0"/>
        <v>NA</v>
      </c>
      <c r="Q15" s="83" t="str">
        <f t="shared" si="1"/>
        <v>NA</v>
      </c>
    </row>
    <row r="16" spans="1:17" ht="15" hidden="1" customHeight="1" x14ac:dyDescent="0.35">
      <c r="A16" s="128" t="s">
        <v>1534</v>
      </c>
      <c r="B16" s="432" t="s">
        <v>1535</v>
      </c>
      <c r="C16" s="433" t="s">
        <v>1536</v>
      </c>
      <c r="D16" s="414" t="s">
        <v>345</v>
      </c>
      <c r="E16" s="478" t="s">
        <v>888</v>
      </c>
      <c r="F16" s="478" t="s">
        <v>888</v>
      </c>
      <c r="G16" s="478" t="s">
        <v>888</v>
      </c>
      <c r="H16" s="478" t="s">
        <v>888</v>
      </c>
      <c r="I16" s="478" t="s">
        <v>888</v>
      </c>
      <c r="J16" s="478" t="s">
        <v>888</v>
      </c>
      <c r="K16" s="478" t="s">
        <v>888</v>
      </c>
      <c r="L16" s="478" t="s">
        <v>888</v>
      </c>
      <c r="M16" s="478" t="s">
        <v>888</v>
      </c>
      <c r="N16" s="478" t="s">
        <v>888</v>
      </c>
      <c r="O16" s="465"/>
      <c r="P16" s="82" t="str">
        <f t="shared" si="0"/>
        <v>NA</v>
      </c>
      <c r="Q16" s="83" t="str">
        <f t="shared" si="1"/>
        <v>NA</v>
      </c>
    </row>
    <row r="17" spans="1:17" ht="15" hidden="1" customHeight="1" x14ac:dyDescent="0.35">
      <c r="A17" s="128" t="s">
        <v>1537</v>
      </c>
      <c r="B17" s="432" t="s">
        <v>1538</v>
      </c>
      <c r="C17" s="433" t="s">
        <v>1539</v>
      </c>
      <c r="D17" s="414" t="s">
        <v>345</v>
      </c>
      <c r="E17" s="478" t="s">
        <v>888</v>
      </c>
      <c r="F17" s="478" t="s">
        <v>888</v>
      </c>
      <c r="G17" s="478" t="s">
        <v>888</v>
      </c>
      <c r="H17" s="478" t="s">
        <v>888</v>
      </c>
      <c r="I17" s="478" t="s">
        <v>888</v>
      </c>
      <c r="J17" s="478" t="s">
        <v>888</v>
      </c>
      <c r="K17" s="478" t="s">
        <v>888</v>
      </c>
      <c r="L17" s="478" t="s">
        <v>888</v>
      </c>
      <c r="M17" s="478" t="s">
        <v>888</v>
      </c>
      <c r="N17" s="478" t="s">
        <v>888</v>
      </c>
      <c r="O17" s="465"/>
      <c r="P17" s="82" t="str">
        <f t="shared" si="0"/>
        <v>NA</v>
      </c>
      <c r="Q17" s="83" t="str">
        <f t="shared" si="1"/>
        <v>NA</v>
      </c>
    </row>
    <row r="18" spans="1:17" ht="15" hidden="1" customHeight="1" x14ac:dyDescent="0.35">
      <c r="A18" s="128" t="s">
        <v>1540</v>
      </c>
      <c r="B18" s="432" t="s">
        <v>1541</v>
      </c>
      <c r="C18" s="433" t="s">
        <v>1542</v>
      </c>
      <c r="D18" s="414" t="s">
        <v>345</v>
      </c>
      <c r="E18" s="478" t="s">
        <v>888</v>
      </c>
      <c r="F18" s="478" t="s">
        <v>888</v>
      </c>
      <c r="G18" s="478" t="s">
        <v>888</v>
      </c>
      <c r="H18" s="478" t="s">
        <v>888</v>
      </c>
      <c r="I18" s="478" t="s">
        <v>888</v>
      </c>
      <c r="J18" s="478" t="s">
        <v>888</v>
      </c>
      <c r="K18" s="478" t="s">
        <v>888</v>
      </c>
      <c r="L18" s="478" t="s">
        <v>888</v>
      </c>
      <c r="M18" s="478" t="s">
        <v>888</v>
      </c>
      <c r="N18" s="478" t="s">
        <v>888</v>
      </c>
      <c r="O18" s="465"/>
      <c r="P18" s="82" t="str">
        <f t="shared" si="0"/>
        <v>NA</v>
      </c>
      <c r="Q18" s="83" t="str">
        <f t="shared" si="1"/>
        <v>NA</v>
      </c>
    </row>
    <row r="19" spans="1:17" ht="15" hidden="1" customHeight="1" x14ac:dyDescent="0.35">
      <c r="A19" s="128" t="s">
        <v>1543</v>
      </c>
      <c r="B19" s="432" t="s">
        <v>1544</v>
      </c>
      <c r="C19" s="433" t="s">
        <v>1545</v>
      </c>
      <c r="D19" s="414" t="s">
        <v>345</v>
      </c>
      <c r="E19" s="478" t="s">
        <v>888</v>
      </c>
      <c r="F19" s="478" t="s">
        <v>888</v>
      </c>
      <c r="G19" s="478" t="s">
        <v>888</v>
      </c>
      <c r="H19" s="478" t="s">
        <v>888</v>
      </c>
      <c r="I19" s="478" t="s">
        <v>888</v>
      </c>
      <c r="J19" s="478" t="s">
        <v>888</v>
      </c>
      <c r="K19" s="478" t="s">
        <v>888</v>
      </c>
      <c r="L19" s="478" t="s">
        <v>888</v>
      </c>
      <c r="M19" s="478" t="s">
        <v>888</v>
      </c>
      <c r="N19" s="478" t="s">
        <v>888</v>
      </c>
      <c r="O19" s="465"/>
      <c r="P19" s="82" t="str">
        <f t="shared" si="0"/>
        <v>NA</v>
      </c>
      <c r="Q19" s="83" t="str">
        <f t="shared" si="1"/>
        <v>NA</v>
      </c>
    </row>
    <row r="20" spans="1:17" ht="15" hidden="1" customHeight="1" x14ac:dyDescent="0.35">
      <c r="A20" s="128" t="s">
        <v>1546</v>
      </c>
      <c r="B20" s="432" t="s">
        <v>1547</v>
      </c>
      <c r="C20" s="433" t="s">
        <v>1548</v>
      </c>
      <c r="D20" s="414" t="s">
        <v>345</v>
      </c>
      <c r="E20" s="478" t="s">
        <v>888</v>
      </c>
      <c r="F20" s="478" t="s">
        <v>888</v>
      </c>
      <c r="G20" s="478" t="s">
        <v>888</v>
      </c>
      <c r="H20" s="478" t="s">
        <v>888</v>
      </c>
      <c r="I20" s="478" t="s">
        <v>888</v>
      </c>
      <c r="J20" s="478" t="s">
        <v>888</v>
      </c>
      <c r="K20" s="478" t="s">
        <v>888</v>
      </c>
      <c r="L20" s="478" t="s">
        <v>888</v>
      </c>
      <c r="M20" s="478" t="s">
        <v>888</v>
      </c>
      <c r="N20" s="478" t="s">
        <v>888</v>
      </c>
      <c r="O20" s="465"/>
      <c r="P20" s="82" t="str">
        <f t="shared" si="0"/>
        <v>NA</v>
      </c>
      <c r="Q20" s="83" t="str">
        <f t="shared" si="1"/>
        <v>NA</v>
      </c>
    </row>
    <row r="21" spans="1:17" ht="15" hidden="1" customHeight="1" x14ac:dyDescent="0.35">
      <c r="A21" s="128" t="s">
        <v>1549</v>
      </c>
      <c r="B21" s="432" t="s">
        <v>1550</v>
      </c>
      <c r="C21" s="433" t="s">
        <v>1551</v>
      </c>
      <c r="D21" s="414" t="s">
        <v>345</v>
      </c>
      <c r="E21" s="478" t="s">
        <v>888</v>
      </c>
      <c r="F21" s="478" t="s">
        <v>888</v>
      </c>
      <c r="G21" s="478" t="s">
        <v>888</v>
      </c>
      <c r="H21" s="478" t="s">
        <v>888</v>
      </c>
      <c r="I21" s="478" t="s">
        <v>888</v>
      </c>
      <c r="J21" s="478" t="s">
        <v>888</v>
      </c>
      <c r="K21" s="478" t="s">
        <v>888</v>
      </c>
      <c r="L21" s="478" t="s">
        <v>888</v>
      </c>
      <c r="M21" s="478" t="s">
        <v>888</v>
      </c>
      <c r="N21" s="478" t="s">
        <v>888</v>
      </c>
      <c r="O21" s="465"/>
      <c r="P21" s="82" t="str">
        <f t="shared" si="0"/>
        <v>NA</v>
      </c>
      <c r="Q21" s="83" t="str">
        <f t="shared" si="1"/>
        <v>NA</v>
      </c>
    </row>
    <row r="22" spans="1:17" ht="15" hidden="1" customHeight="1" x14ac:dyDescent="0.35">
      <c r="A22" s="128" t="s">
        <v>1552</v>
      </c>
      <c r="B22" s="432" t="s">
        <v>1553</v>
      </c>
      <c r="C22" s="433" t="s">
        <v>1554</v>
      </c>
      <c r="D22" s="414" t="s">
        <v>345</v>
      </c>
      <c r="E22" s="478" t="s">
        <v>888</v>
      </c>
      <c r="F22" s="478" t="s">
        <v>888</v>
      </c>
      <c r="G22" s="478" t="s">
        <v>888</v>
      </c>
      <c r="H22" s="478" t="s">
        <v>888</v>
      </c>
      <c r="I22" s="478" t="s">
        <v>888</v>
      </c>
      <c r="J22" s="478" t="s">
        <v>888</v>
      </c>
      <c r="K22" s="478" t="s">
        <v>888</v>
      </c>
      <c r="L22" s="478" t="s">
        <v>888</v>
      </c>
      <c r="M22" s="478" t="s">
        <v>888</v>
      </c>
      <c r="N22" s="478" t="s">
        <v>888</v>
      </c>
      <c r="O22" s="465"/>
      <c r="P22" s="82" t="str">
        <f t="shared" si="0"/>
        <v>NA</v>
      </c>
      <c r="Q22" s="83" t="str">
        <f t="shared" si="1"/>
        <v>NA</v>
      </c>
    </row>
    <row r="23" spans="1:17" ht="15" hidden="1" customHeight="1" x14ac:dyDescent="0.35">
      <c r="A23" s="128" t="s">
        <v>1555</v>
      </c>
      <c r="B23" s="432" t="s">
        <v>1556</v>
      </c>
      <c r="C23" s="433" t="s">
        <v>1288</v>
      </c>
      <c r="D23" s="414" t="s">
        <v>345</v>
      </c>
      <c r="E23" s="478" t="s">
        <v>888</v>
      </c>
      <c r="F23" s="478" t="s">
        <v>888</v>
      </c>
      <c r="G23" s="478" t="s">
        <v>888</v>
      </c>
      <c r="H23" s="478" t="s">
        <v>888</v>
      </c>
      <c r="I23" s="478" t="s">
        <v>888</v>
      </c>
      <c r="J23" s="478" t="s">
        <v>888</v>
      </c>
      <c r="K23" s="478" t="s">
        <v>888</v>
      </c>
      <c r="L23" s="478" t="s">
        <v>888</v>
      </c>
      <c r="M23" s="478" t="s">
        <v>888</v>
      </c>
      <c r="N23" s="478" t="s">
        <v>888</v>
      </c>
      <c r="O23" s="465"/>
      <c r="P23" s="82" t="str">
        <f t="shared" si="0"/>
        <v>NA</v>
      </c>
      <c r="Q23" s="83" t="str">
        <f t="shared" si="1"/>
        <v>NA</v>
      </c>
    </row>
    <row r="24" spans="1:17" ht="15" hidden="1" customHeight="1" x14ac:dyDescent="0.35">
      <c r="A24" s="128" t="s">
        <v>1557</v>
      </c>
      <c r="B24" s="432" t="s">
        <v>1558</v>
      </c>
      <c r="C24" s="433" t="s">
        <v>1314</v>
      </c>
      <c r="D24" s="414" t="s">
        <v>345</v>
      </c>
      <c r="E24" s="478" t="s">
        <v>888</v>
      </c>
      <c r="F24" s="478" t="s">
        <v>888</v>
      </c>
      <c r="G24" s="478" t="s">
        <v>888</v>
      </c>
      <c r="H24" s="478" t="s">
        <v>888</v>
      </c>
      <c r="I24" s="478" t="s">
        <v>888</v>
      </c>
      <c r="J24" s="478" t="s">
        <v>888</v>
      </c>
      <c r="K24" s="478" t="s">
        <v>888</v>
      </c>
      <c r="L24" s="478" t="s">
        <v>888</v>
      </c>
      <c r="M24" s="478" t="s">
        <v>888</v>
      </c>
      <c r="N24" s="478" t="s">
        <v>888</v>
      </c>
      <c r="O24" s="465"/>
      <c r="P24" s="82" t="str">
        <f t="shared" si="0"/>
        <v>NA</v>
      </c>
      <c r="Q24" s="83" t="str">
        <f t="shared" si="1"/>
        <v>NA</v>
      </c>
    </row>
    <row r="25" spans="1:17" ht="15" customHeight="1" x14ac:dyDescent="0.35">
      <c r="A25" s="128" t="s">
        <v>1559</v>
      </c>
      <c r="B25" s="436" t="s">
        <v>653</v>
      </c>
      <c r="C25" s="438" t="s">
        <v>1560</v>
      </c>
      <c r="D25" s="438" t="s">
        <v>345</v>
      </c>
      <c r="E25" s="478">
        <v>-471.96300000000002</v>
      </c>
      <c r="F25" s="478">
        <v>-346.14600000000002</v>
      </c>
      <c r="G25" s="478">
        <v>346.14600000000002</v>
      </c>
      <c r="H25" s="478">
        <v>-471.96300000000002</v>
      </c>
      <c r="I25" s="478">
        <v>0.373</v>
      </c>
      <c r="J25" s="478">
        <v>255.18600000000001</v>
      </c>
      <c r="K25" s="478">
        <v>173.69800000000001</v>
      </c>
      <c r="L25" s="478">
        <v>-429.25700000000001</v>
      </c>
      <c r="M25" s="478">
        <v>-471.96300000000002</v>
      </c>
      <c r="N25" s="478">
        <v>-471.59000000000003</v>
      </c>
      <c r="O25" s="465"/>
      <c r="P25" s="82">
        <f t="shared" si="0"/>
        <v>0</v>
      </c>
      <c r="Q25" s="83">
        <f t="shared" si="1"/>
        <v>0</v>
      </c>
    </row>
    <row r="26" spans="1:17" ht="15" hidden="1" customHeight="1" x14ac:dyDescent="0.35">
      <c r="A26" s="128" t="s">
        <v>1561</v>
      </c>
      <c r="B26" s="432" t="s">
        <v>1562</v>
      </c>
      <c r="C26" s="433" t="s">
        <v>1563</v>
      </c>
      <c r="D26" s="414" t="s">
        <v>345</v>
      </c>
      <c r="E26" s="478" t="s">
        <v>888</v>
      </c>
      <c r="F26" s="478" t="s">
        <v>888</v>
      </c>
      <c r="G26" s="478" t="s">
        <v>888</v>
      </c>
      <c r="H26" s="478" t="s">
        <v>888</v>
      </c>
      <c r="I26" s="478" t="s">
        <v>888</v>
      </c>
      <c r="J26" s="478" t="s">
        <v>888</v>
      </c>
      <c r="K26" s="478" t="s">
        <v>888</v>
      </c>
      <c r="L26" s="478" t="s">
        <v>888</v>
      </c>
      <c r="M26" s="478" t="s">
        <v>888</v>
      </c>
      <c r="N26" s="478" t="s">
        <v>888</v>
      </c>
      <c r="O26" s="465"/>
      <c r="P26" s="82" t="str">
        <f t="shared" si="0"/>
        <v>NA</v>
      </c>
      <c r="Q26" s="83" t="str">
        <f t="shared" si="1"/>
        <v>NA</v>
      </c>
    </row>
    <row r="27" spans="1:17" ht="15" hidden="1" customHeight="1" x14ac:dyDescent="0.35">
      <c r="A27" s="128" t="s">
        <v>1564</v>
      </c>
      <c r="B27" s="432" t="s">
        <v>1565</v>
      </c>
      <c r="C27" s="433" t="s">
        <v>1536</v>
      </c>
      <c r="D27" s="414" t="s">
        <v>345</v>
      </c>
      <c r="E27" s="478" t="s">
        <v>888</v>
      </c>
      <c r="F27" s="478" t="s">
        <v>888</v>
      </c>
      <c r="G27" s="478" t="s">
        <v>888</v>
      </c>
      <c r="H27" s="478" t="s">
        <v>888</v>
      </c>
      <c r="I27" s="478" t="s">
        <v>888</v>
      </c>
      <c r="J27" s="478" t="s">
        <v>888</v>
      </c>
      <c r="K27" s="478" t="s">
        <v>888</v>
      </c>
      <c r="L27" s="478" t="s">
        <v>888</v>
      </c>
      <c r="M27" s="478" t="s">
        <v>888</v>
      </c>
      <c r="N27" s="478" t="s">
        <v>888</v>
      </c>
      <c r="O27" s="465"/>
      <c r="P27" s="82" t="str">
        <f t="shared" si="0"/>
        <v>NA</v>
      </c>
      <c r="Q27" s="83" t="str">
        <f t="shared" si="1"/>
        <v>NA</v>
      </c>
    </row>
    <row r="28" spans="1:17" ht="15" hidden="1" customHeight="1" x14ac:dyDescent="0.35">
      <c r="A28" s="128" t="s">
        <v>1566</v>
      </c>
      <c r="B28" s="432" t="s">
        <v>1567</v>
      </c>
      <c r="C28" s="433" t="s">
        <v>1539</v>
      </c>
      <c r="D28" s="414" t="s">
        <v>345</v>
      </c>
      <c r="E28" s="478" t="s">
        <v>888</v>
      </c>
      <c r="F28" s="478" t="s">
        <v>888</v>
      </c>
      <c r="G28" s="478" t="s">
        <v>888</v>
      </c>
      <c r="H28" s="478" t="s">
        <v>888</v>
      </c>
      <c r="I28" s="478" t="s">
        <v>888</v>
      </c>
      <c r="J28" s="478" t="s">
        <v>888</v>
      </c>
      <c r="K28" s="478" t="s">
        <v>888</v>
      </c>
      <c r="L28" s="478" t="s">
        <v>888</v>
      </c>
      <c r="M28" s="478" t="s">
        <v>888</v>
      </c>
      <c r="N28" s="478" t="s">
        <v>888</v>
      </c>
      <c r="O28" s="465"/>
      <c r="P28" s="82" t="str">
        <f t="shared" si="0"/>
        <v>NA</v>
      </c>
      <c r="Q28" s="83" t="str">
        <f t="shared" si="1"/>
        <v>NA</v>
      </c>
    </row>
    <row r="29" spans="1:17" ht="15" hidden="1" customHeight="1" x14ac:dyDescent="0.35">
      <c r="A29" s="128" t="s">
        <v>1568</v>
      </c>
      <c r="B29" s="432" t="s">
        <v>1569</v>
      </c>
      <c r="C29" s="433" t="s">
        <v>1542</v>
      </c>
      <c r="D29" s="414" t="s">
        <v>345</v>
      </c>
      <c r="E29" s="478" t="s">
        <v>888</v>
      </c>
      <c r="F29" s="478" t="s">
        <v>888</v>
      </c>
      <c r="G29" s="478" t="s">
        <v>888</v>
      </c>
      <c r="H29" s="478" t="s">
        <v>888</v>
      </c>
      <c r="I29" s="478" t="s">
        <v>888</v>
      </c>
      <c r="J29" s="478" t="s">
        <v>888</v>
      </c>
      <c r="K29" s="478" t="s">
        <v>888</v>
      </c>
      <c r="L29" s="478" t="s">
        <v>888</v>
      </c>
      <c r="M29" s="478" t="s">
        <v>888</v>
      </c>
      <c r="N29" s="478" t="s">
        <v>888</v>
      </c>
      <c r="O29" s="465"/>
      <c r="P29" s="82" t="str">
        <f t="shared" si="0"/>
        <v>NA</v>
      </c>
      <c r="Q29" s="83" t="str">
        <f t="shared" si="1"/>
        <v>NA</v>
      </c>
    </row>
    <row r="30" spans="1:17" ht="15" hidden="1" customHeight="1" x14ac:dyDescent="0.35">
      <c r="A30" s="128" t="s">
        <v>1570</v>
      </c>
      <c r="B30" s="432" t="s">
        <v>1571</v>
      </c>
      <c r="C30" s="433" t="s">
        <v>1545</v>
      </c>
      <c r="D30" s="414" t="s">
        <v>345</v>
      </c>
      <c r="E30" s="478" t="s">
        <v>888</v>
      </c>
      <c r="F30" s="478" t="s">
        <v>888</v>
      </c>
      <c r="G30" s="478" t="s">
        <v>888</v>
      </c>
      <c r="H30" s="478" t="s">
        <v>888</v>
      </c>
      <c r="I30" s="478" t="s">
        <v>888</v>
      </c>
      <c r="J30" s="478" t="s">
        <v>888</v>
      </c>
      <c r="K30" s="478" t="s">
        <v>888</v>
      </c>
      <c r="L30" s="478" t="s">
        <v>888</v>
      </c>
      <c r="M30" s="478" t="s">
        <v>888</v>
      </c>
      <c r="N30" s="478" t="s">
        <v>888</v>
      </c>
      <c r="O30" s="465"/>
      <c r="P30" s="82" t="str">
        <f t="shared" si="0"/>
        <v>NA</v>
      </c>
      <c r="Q30" s="83" t="str">
        <f t="shared" si="1"/>
        <v>NA</v>
      </c>
    </row>
    <row r="31" spans="1:17" ht="15" hidden="1" customHeight="1" x14ac:dyDescent="0.35">
      <c r="A31" s="128" t="s">
        <v>1572</v>
      </c>
      <c r="B31" s="432" t="s">
        <v>1573</v>
      </c>
      <c r="C31" s="433" t="s">
        <v>1548</v>
      </c>
      <c r="D31" s="414" t="s">
        <v>345</v>
      </c>
      <c r="E31" s="478" t="s">
        <v>888</v>
      </c>
      <c r="F31" s="478" t="s">
        <v>888</v>
      </c>
      <c r="G31" s="478" t="s">
        <v>888</v>
      </c>
      <c r="H31" s="478" t="s">
        <v>888</v>
      </c>
      <c r="I31" s="478" t="s">
        <v>888</v>
      </c>
      <c r="J31" s="478" t="s">
        <v>888</v>
      </c>
      <c r="K31" s="478" t="s">
        <v>888</v>
      </c>
      <c r="L31" s="478" t="s">
        <v>888</v>
      </c>
      <c r="M31" s="478" t="s">
        <v>888</v>
      </c>
      <c r="N31" s="478" t="s">
        <v>888</v>
      </c>
      <c r="O31" s="465"/>
      <c r="P31" s="82" t="str">
        <f t="shared" si="0"/>
        <v>NA</v>
      </c>
      <c r="Q31" s="83" t="str">
        <f t="shared" si="1"/>
        <v>NA</v>
      </c>
    </row>
    <row r="32" spans="1:17" ht="15" hidden="1" customHeight="1" x14ac:dyDescent="0.35">
      <c r="A32" s="128" t="s">
        <v>1574</v>
      </c>
      <c r="B32" s="432" t="s">
        <v>1575</v>
      </c>
      <c r="C32" s="433" t="s">
        <v>1551</v>
      </c>
      <c r="D32" s="414" t="s">
        <v>345</v>
      </c>
      <c r="E32" s="478" t="s">
        <v>888</v>
      </c>
      <c r="F32" s="478" t="s">
        <v>888</v>
      </c>
      <c r="G32" s="478" t="s">
        <v>888</v>
      </c>
      <c r="H32" s="478" t="s">
        <v>888</v>
      </c>
      <c r="I32" s="478" t="s">
        <v>888</v>
      </c>
      <c r="J32" s="478" t="s">
        <v>888</v>
      </c>
      <c r="K32" s="478" t="s">
        <v>888</v>
      </c>
      <c r="L32" s="478" t="s">
        <v>888</v>
      </c>
      <c r="M32" s="478" t="s">
        <v>888</v>
      </c>
      <c r="N32" s="478" t="s">
        <v>888</v>
      </c>
      <c r="O32" s="465"/>
      <c r="P32" s="82" t="str">
        <f t="shared" si="0"/>
        <v>NA</v>
      </c>
      <c r="Q32" s="83" t="str">
        <f t="shared" si="1"/>
        <v>NA</v>
      </c>
    </row>
    <row r="33" spans="1:19" ht="15" hidden="1" customHeight="1" x14ac:dyDescent="0.35">
      <c r="A33" s="128" t="s">
        <v>1576</v>
      </c>
      <c r="B33" s="432" t="s">
        <v>1577</v>
      </c>
      <c r="C33" s="433" t="s">
        <v>1578</v>
      </c>
      <c r="D33" s="414" t="s">
        <v>345</v>
      </c>
      <c r="E33" s="478" t="s">
        <v>888</v>
      </c>
      <c r="F33" s="478" t="s">
        <v>888</v>
      </c>
      <c r="G33" s="478" t="s">
        <v>888</v>
      </c>
      <c r="H33" s="478" t="s">
        <v>888</v>
      </c>
      <c r="I33" s="478" t="s">
        <v>888</v>
      </c>
      <c r="J33" s="478" t="s">
        <v>888</v>
      </c>
      <c r="K33" s="478" t="s">
        <v>888</v>
      </c>
      <c r="L33" s="478" t="s">
        <v>888</v>
      </c>
      <c r="M33" s="478" t="s">
        <v>888</v>
      </c>
      <c r="N33" s="478" t="s">
        <v>888</v>
      </c>
      <c r="O33" s="465"/>
      <c r="P33" s="82" t="str">
        <f t="shared" si="0"/>
        <v>NA</v>
      </c>
      <c r="Q33" s="83" t="str">
        <f t="shared" si="1"/>
        <v>NA</v>
      </c>
    </row>
    <row r="34" spans="1:19" ht="15" customHeight="1" x14ac:dyDescent="0.35">
      <c r="A34" s="128" t="s">
        <v>1579</v>
      </c>
      <c r="B34" s="429" t="s">
        <v>1580</v>
      </c>
      <c r="C34" s="525" t="s">
        <v>1373</v>
      </c>
      <c r="D34" s="414" t="s">
        <v>345</v>
      </c>
      <c r="E34" s="478" t="s">
        <v>888</v>
      </c>
      <c r="F34" s="478" t="s">
        <v>888</v>
      </c>
      <c r="G34" s="478" t="s">
        <v>888</v>
      </c>
      <c r="H34" s="478" t="s">
        <v>888</v>
      </c>
      <c r="I34" s="478" t="s">
        <v>888</v>
      </c>
      <c r="J34" s="478" t="s">
        <v>888</v>
      </c>
      <c r="K34" s="478" t="s">
        <v>888</v>
      </c>
      <c r="L34" s="478" t="s">
        <v>888</v>
      </c>
      <c r="M34" s="478" t="s">
        <v>888</v>
      </c>
      <c r="N34" s="478" t="s">
        <v>888</v>
      </c>
      <c r="O34" s="465"/>
      <c r="P34" s="82" t="str">
        <f t="shared" si="0"/>
        <v>NA</v>
      </c>
      <c r="Q34" s="83" t="str">
        <f t="shared" si="1"/>
        <v>NA</v>
      </c>
    </row>
    <row r="35" spans="1:19" ht="15" customHeight="1" x14ac:dyDescent="0.35">
      <c r="A35" s="128" t="s">
        <v>1581</v>
      </c>
      <c r="B35" s="549" t="s">
        <v>1582</v>
      </c>
      <c r="C35" s="550" t="s">
        <v>1390</v>
      </c>
      <c r="D35" s="419" t="s">
        <v>345</v>
      </c>
      <c r="E35" s="478" t="s">
        <v>888</v>
      </c>
      <c r="F35" s="478" t="s">
        <v>888</v>
      </c>
      <c r="G35" s="478" t="s">
        <v>888</v>
      </c>
      <c r="H35" s="478" t="s">
        <v>888</v>
      </c>
      <c r="I35" s="478" t="s">
        <v>888</v>
      </c>
      <c r="J35" s="478" t="s">
        <v>888</v>
      </c>
      <c r="K35" s="478" t="s">
        <v>888</v>
      </c>
      <c r="L35" s="478" t="s">
        <v>888</v>
      </c>
      <c r="M35" s="478" t="s">
        <v>888</v>
      </c>
      <c r="N35" s="478" t="s">
        <v>888</v>
      </c>
      <c r="O35" s="465"/>
      <c r="P35" s="82" t="str">
        <f t="shared" si="0"/>
        <v>NA</v>
      </c>
      <c r="Q35" s="83" t="str">
        <f t="shared" si="1"/>
        <v>NA</v>
      </c>
    </row>
    <row r="36" spans="1:19" ht="15" customHeight="1" x14ac:dyDescent="0.35">
      <c r="A36" s="128"/>
      <c r="B36" s="463" t="s">
        <v>343</v>
      </c>
      <c r="C36" s="464" t="s">
        <v>407</v>
      </c>
      <c r="D36" s="414" t="s">
        <v>345</v>
      </c>
      <c r="E36" s="551" t="s">
        <v>343</v>
      </c>
      <c r="F36" s="551" t="s">
        <v>343</v>
      </c>
      <c r="G36" s="551" t="s">
        <v>343</v>
      </c>
      <c r="H36" s="552" t="s">
        <v>343</v>
      </c>
      <c r="I36" s="551" t="s">
        <v>343</v>
      </c>
      <c r="J36" s="551" t="s">
        <v>343</v>
      </c>
      <c r="K36" s="552" t="s">
        <v>343</v>
      </c>
      <c r="L36" s="551" t="s">
        <v>343</v>
      </c>
      <c r="M36" s="553" t="s">
        <v>343</v>
      </c>
      <c r="N36" s="551" t="s">
        <v>343</v>
      </c>
      <c r="O36" s="465"/>
      <c r="P36" s="82">
        <f t="shared" si="0"/>
        <v>0</v>
      </c>
      <c r="Q36" s="83">
        <f t="shared" si="1"/>
        <v>0</v>
      </c>
    </row>
    <row r="37" spans="1:19" ht="14.1" customHeight="1" x14ac:dyDescent="0.35">
      <c r="A37" s="210" t="s">
        <v>1583</v>
      </c>
      <c r="B37" s="418" t="s">
        <v>1584</v>
      </c>
      <c r="C37" s="458" t="s">
        <v>1585</v>
      </c>
      <c r="D37" s="419" t="s">
        <v>345</v>
      </c>
      <c r="E37" s="497">
        <v>-1800.58</v>
      </c>
      <c r="F37" s="497">
        <v>321.65899999999999</v>
      </c>
      <c r="G37" s="497">
        <v>0</v>
      </c>
      <c r="H37" s="497">
        <v>-1478.9209999999998</v>
      </c>
      <c r="I37" s="497">
        <v>-7.1999999999999995E-2</v>
      </c>
      <c r="J37" s="497">
        <v>3.3610000000000002</v>
      </c>
      <c r="K37" s="497">
        <v>-0.53</v>
      </c>
      <c r="L37" s="497">
        <v>0</v>
      </c>
      <c r="M37" s="497">
        <v>-1476.1619999999996</v>
      </c>
      <c r="N37" s="497">
        <v>-1478.9929999999997</v>
      </c>
      <c r="O37" s="465"/>
      <c r="P37" s="91">
        <f t="shared" si="0"/>
        <v>0</v>
      </c>
      <c r="Q37" s="92">
        <f t="shared" si="1"/>
        <v>0</v>
      </c>
    </row>
    <row r="38" spans="1:19" ht="14.1" customHeight="1" x14ac:dyDescent="0.35">
      <c r="A38" s="128" t="s">
        <v>1586</v>
      </c>
      <c r="B38" s="432" t="s">
        <v>1587</v>
      </c>
      <c r="C38" s="433" t="s">
        <v>1588</v>
      </c>
      <c r="D38" s="414" t="s">
        <v>345</v>
      </c>
      <c r="E38" s="478" t="s">
        <v>888</v>
      </c>
      <c r="F38" s="478" t="s">
        <v>888</v>
      </c>
      <c r="G38" s="478" t="s">
        <v>888</v>
      </c>
      <c r="H38" s="478" t="s">
        <v>888</v>
      </c>
      <c r="I38" s="478" t="s">
        <v>888</v>
      </c>
      <c r="J38" s="478" t="s">
        <v>888</v>
      </c>
      <c r="K38" s="478" t="s">
        <v>888</v>
      </c>
      <c r="L38" s="478" t="s">
        <v>888</v>
      </c>
      <c r="M38" s="478" t="s">
        <v>888</v>
      </c>
      <c r="N38" s="478" t="s">
        <v>888</v>
      </c>
      <c r="O38" s="465"/>
      <c r="P38" s="82" t="str">
        <f t="shared" si="0"/>
        <v>NA</v>
      </c>
      <c r="Q38" s="83" t="str">
        <f t="shared" si="1"/>
        <v>NA</v>
      </c>
    </row>
    <row r="39" spans="1:19" ht="14.1" customHeight="1" x14ac:dyDescent="0.35">
      <c r="A39" s="128" t="s">
        <v>1589</v>
      </c>
      <c r="B39" s="432" t="s">
        <v>1590</v>
      </c>
      <c r="C39" s="526" t="s">
        <v>1591</v>
      </c>
      <c r="D39" s="414" t="s">
        <v>345</v>
      </c>
      <c r="E39" s="478" t="s">
        <v>888</v>
      </c>
      <c r="F39" s="478" t="s">
        <v>888</v>
      </c>
      <c r="G39" s="478" t="s">
        <v>888</v>
      </c>
      <c r="H39" s="478" t="s">
        <v>888</v>
      </c>
      <c r="I39" s="478" t="s">
        <v>888</v>
      </c>
      <c r="J39" s="478" t="s">
        <v>888</v>
      </c>
      <c r="K39" s="478" t="s">
        <v>888</v>
      </c>
      <c r="L39" s="478" t="s">
        <v>888</v>
      </c>
      <c r="M39" s="478" t="s">
        <v>888</v>
      </c>
      <c r="N39" s="478" t="s">
        <v>888</v>
      </c>
      <c r="O39" s="465"/>
      <c r="P39" s="82" t="str">
        <f t="shared" si="0"/>
        <v>NA</v>
      </c>
      <c r="Q39" s="83" t="str">
        <f t="shared" si="1"/>
        <v>NA</v>
      </c>
      <c r="R39" s="129"/>
      <c r="S39" s="129"/>
    </row>
    <row r="40" spans="1:19" ht="14.1" customHeight="1" x14ac:dyDescent="0.35">
      <c r="A40" s="128" t="s">
        <v>1592</v>
      </c>
      <c r="B40" s="432" t="s">
        <v>1593</v>
      </c>
      <c r="C40" s="526" t="s">
        <v>1594</v>
      </c>
      <c r="D40" s="414" t="s">
        <v>345</v>
      </c>
      <c r="E40" s="478" t="s">
        <v>888</v>
      </c>
      <c r="F40" s="478" t="s">
        <v>888</v>
      </c>
      <c r="G40" s="478" t="s">
        <v>888</v>
      </c>
      <c r="H40" s="478" t="s">
        <v>888</v>
      </c>
      <c r="I40" s="478" t="s">
        <v>888</v>
      </c>
      <c r="J40" s="478" t="s">
        <v>888</v>
      </c>
      <c r="K40" s="478" t="s">
        <v>888</v>
      </c>
      <c r="L40" s="478" t="s">
        <v>888</v>
      </c>
      <c r="M40" s="478" t="s">
        <v>888</v>
      </c>
      <c r="N40" s="478" t="s">
        <v>888</v>
      </c>
      <c r="O40" s="465"/>
      <c r="P40" s="82" t="str">
        <f t="shared" si="0"/>
        <v>NA</v>
      </c>
      <c r="Q40" s="83" t="str">
        <f t="shared" si="1"/>
        <v>NA</v>
      </c>
      <c r="R40" s="129"/>
      <c r="S40" s="129"/>
    </row>
    <row r="41" spans="1:19" ht="14.1" customHeight="1" x14ac:dyDescent="0.35">
      <c r="A41" s="128" t="s">
        <v>1595</v>
      </c>
      <c r="B41" s="418" t="s">
        <v>1596</v>
      </c>
      <c r="C41" s="532" t="s">
        <v>1597</v>
      </c>
      <c r="D41" s="419" t="s">
        <v>345</v>
      </c>
      <c r="E41" s="497" t="s">
        <v>888</v>
      </c>
      <c r="F41" s="497" t="s">
        <v>888</v>
      </c>
      <c r="G41" s="497" t="s">
        <v>888</v>
      </c>
      <c r="H41" s="497" t="s">
        <v>888</v>
      </c>
      <c r="I41" s="497" t="s">
        <v>888</v>
      </c>
      <c r="J41" s="497" t="s">
        <v>888</v>
      </c>
      <c r="K41" s="497" t="s">
        <v>888</v>
      </c>
      <c r="L41" s="497" t="s">
        <v>888</v>
      </c>
      <c r="M41" s="497" t="s">
        <v>888</v>
      </c>
      <c r="N41" s="497" t="s">
        <v>888</v>
      </c>
      <c r="O41" s="465"/>
      <c r="P41" s="91" t="str">
        <f t="shared" si="0"/>
        <v>NA</v>
      </c>
      <c r="Q41" s="92" t="str">
        <f t="shared" si="1"/>
        <v>NA</v>
      </c>
      <c r="R41" s="129"/>
      <c r="S41" s="129"/>
    </row>
    <row r="42" spans="1:19" ht="10.35" customHeight="1" x14ac:dyDescent="0.35">
      <c r="B42" s="554"/>
      <c r="C42" s="526"/>
      <c r="D42" s="402"/>
      <c r="E42" s="555"/>
      <c r="F42" s="555"/>
      <c r="G42" s="555"/>
      <c r="H42" s="555"/>
      <c r="I42" s="555"/>
      <c r="J42" s="555"/>
      <c r="K42" s="555"/>
      <c r="L42" s="555"/>
      <c r="M42" s="555"/>
      <c r="N42" s="555"/>
      <c r="O42" s="465"/>
      <c r="P42" s="199"/>
      <c r="Q42" s="199"/>
      <c r="R42" s="129"/>
      <c r="S42" s="129"/>
    </row>
    <row r="43" spans="1:19" s="211" customFormat="1" ht="15" hidden="1" customHeight="1" x14ac:dyDescent="0.25">
      <c r="B43" s="100" t="s">
        <v>1598</v>
      </c>
      <c r="C43" s="600"/>
      <c r="D43" s="133"/>
      <c r="E43" s="147"/>
      <c r="F43" s="147"/>
      <c r="G43" s="147"/>
      <c r="H43" s="147"/>
      <c r="I43" s="147"/>
      <c r="J43" s="147"/>
      <c r="K43" s="147"/>
      <c r="L43" s="147"/>
      <c r="M43" s="147"/>
      <c r="N43" s="148"/>
      <c r="O43" s="608"/>
      <c r="P43" s="166"/>
      <c r="Q43" s="166"/>
      <c r="R43" s="132"/>
      <c r="S43" s="132"/>
    </row>
    <row r="44" spans="1:19" ht="12.9" hidden="1" customHeight="1" x14ac:dyDescent="0.35">
      <c r="B44" s="106" t="s">
        <v>427</v>
      </c>
      <c r="C44" s="107"/>
      <c r="D44" s="107" t="s">
        <v>345</v>
      </c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465"/>
      <c r="P44" s="199"/>
      <c r="Q44" s="199"/>
      <c r="R44" s="129"/>
      <c r="S44" s="129"/>
    </row>
    <row r="45" spans="1:19" ht="10.35" hidden="1" customHeight="1" x14ac:dyDescent="0.35">
      <c r="B45" s="106"/>
      <c r="C45" s="111" t="s">
        <v>1599</v>
      </c>
      <c r="D45" s="107" t="s">
        <v>345</v>
      </c>
      <c r="E45" s="112">
        <f t="shared" ref="E45:N45" si="2">IF(OR(E8="NA",E9="NA",E14="NA",E25="NA"),"NA",-SUM(E8)+SUM(E9)+SUM(E14)-SUM(E25))</f>
        <v>5.6843418860808015E-14</v>
      </c>
      <c r="F45" s="112">
        <f t="shared" si="2"/>
        <v>-5.6843418860808015E-14</v>
      </c>
      <c r="G45" s="112">
        <f t="shared" si="2"/>
        <v>0</v>
      </c>
      <c r="H45" s="112">
        <f t="shared" si="2"/>
        <v>5.6843418860808015E-14</v>
      </c>
      <c r="I45" s="112">
        <f t="shared" si="2"/>
        <v>0</v>
      </c>
      <c r="J45" s="112">
        <f t="shared" si="2"/>
        <v>-2.8421709430404007E-14</v>
      </c>
      <c r="K45" s="112">
        <f t="shared" si="2"/>
        <v>-1.4210854715202004E-13</v>
      </c>
      <c r="L45" s="112">
        <f t="shared" si="2"/>
        <v>0</v>
      </c>
      <c r="M45" s="112">
        <f t="shared" si="2"/>
        <v>-1.7053025658242404E-13</v>
      </c>
      <c r="N45" s="112">
        <f t="shared" si="2"/>
        <v>-1.1368683772161603E-13</v>
      </c>
      <c r="O45" s="465"/>
      <c r="P45" s="199"/>
      <c r="Q45" s="199"/>
      <c r="R45" s="129"/>
      <c r="S45" s="129"/>
    </row>
    <row r="46" spans="1:19" ht="10.35" hidden="1" customHeight="1" x14ac:dyDescent="0.35">
      <c r="B46" s="113"/>
      <c r="C46" s="111" t="s">
        <v>1600</v>
      </c>
      <c r="D46" s="111" t="s">
        <v>345</v>
      </c>
      <c r="E46" s="112" t="str">
        <f t="shared" ref="E46:N46" si="3">IF(OR(E9="NA",E10="NA",E11="NA",E12="NA",E13="NA"),"NA",-SUM(E9)+SUM(E10)+SUM(E11)+SUM(E12)+SUM(E13))</f>
        <v>NA</v>
      </c>
      <c r="F46" s="112" t="str">
        <f t="shared" si="3"/>
        <v>NA</v>
      </c>
      <c r="G46" s="112" t="str">
        <f t="shared" si="3"/>
        <v>NA</v>
      </c>
      <c r="H46" s="112" t="str">
        <f t="shared" si="3"/>
        <v>NA</v>
      </c>
      <c r="I46" s="112" t="str">
        <f t="shared" si="3"/>
        <v>NA</v>
      </c>
      <c r="J46" s="112" t="str">
        <f t="shared" si="3"/>
        <v>NA</v>
      </c>
      <c r="K46" s="112" t="str">
        <f t="shared" si="3"/>
        <v>NA</v>
      </c>
      <c r="L46" s="112" t="str">
        <f t="shared" si="3"/>
        <v>NA</v>
      </c>
      <c r="M46" s="112" t="str">
        <f t="shared" si="3"/>
        <v>NA</v>
      </c>
      <c r="N46" s="112" t="str">
        <f t="shared" si="3"/>
        <v>NA</v>
      </c>
      <c r="O46" s="465"/>
      <c r="P46" s="199"/>
      <c r="Q46" s="199"/>
      <c r="R46" s="129"/>
      <c r="S46" s="129"/>
    </row>
    <row r="47" spans="1:19" ht="10.35" hidden="1" customHeight="1" x14ac:dyDescent="0.35">
      <c r="B47" s="110"/>
      <c r="C47" s="111" t="s">
        <v>1601</v>
      </c>
      <c r="D47" s="111" t="s">
        <v>345</v>
      </c>
      <c r="E47" s="112" t="str">
        <f t="shared" ref="E47:N47" si="4">IF(OR(E14="NA",E23="NA",E24="NA"),"NA",-SUM(E14)+SUM(E23)+SUM(E24))</f>
        <v>NA</v>
      </c>
      <c r="F47" s="112" t="str">
        <f t="shared" si="4"/>
        <v>NA</v>
      </c>
      <c r="G47" s="112" t="str">
        <f t="shared" si="4"/>
        <v>NA</v>
      </c>
      <c r="H47" s="112" t="str">
        <f t="shared" si="4"/>
        <v>NA</v>
      </c>
      <c r="I47" s="112" t="str">
        <f t="shared" si="4"/>
        <v>NA</v>
      </c>
      <c r="J47" s="112" t="str">
        <f t="shared" si="4"/>
        <v>NA</v>
      </c>
      <c r="K47" s="112" t="str">
        <f t="shared" si="4"/>
        <v>NA</v>
      </c>
      <c r="L47" s="112" t="str">
        <f t="shared" si="4"/>
        <v>NA</v>
      </c>
      <c r="M47" s="112" t="str">
        <f t="shared" si="4"/>
        <v>NA</v>
      </c>
      <c r="N47" s="112" t="str">
        <f t="shared" si="4"/>
        <v>NA</v>
      </c>
      <c r="O47" s="465"/>
      <c r="P47" s="199"/>
      <c r="Q47" s="199"/>
      <c r="R47" s="129"/>
      <c r="S47" s="129"/>
    </row>
    <row r="48" spans="1:19" ht="10.35" hidden="1" customHeight="1" x14ac:dyDescent="0.35">
      <c r="B48" s="110"/>
      <c r="C48" s="111" t="s">
        <v>1602</v>
      </c>
      <c r="D48" s="111" t="s">
        <v>345</v>
      </c>
      <c r="E48" s="112" t="str">
        <f t="shared" ref="E48:N48" si="5">IF(OR(E14="NA",E15="NA",E16="NA",E17="NA",E18="NA",E19="NA",E20="NA",E21="NA",E22="NA"),"NA",-SUM(E14)+SUM(E15)+SUM(E16)+SUM(E17)+SUM(E18)+SUM(E19)+SUM(E20)+SUM(E21)+SUM(E22))</f>
        <v>NA</v>
      </c>
      <c r="F48" s="112" t="str">
        <f t="shared" si="5"/>
        <v>NA</v>
      </c>
      <c r="G48" s="112" t="str">
        <f t="shared" si="5"/>
        <v>NA</v>
      </c>
      <c r="H48" s="112" t="str">
        <f t="shared" si="5"/>
        <v>NA</v>
      </c>
      <c r="I48" s="112" t="str">
        <f t="shared" si="5"/>
        <v>NA</v>
      </c>
      <c r="J48" s="112" t="str">
        <f t="shared" si="5"/>
        <v>NA</v>
      </c>
      <c r="K48" s="112" t="str">
        <f t="shared" si="5"/>
        <v>NA</v>
      </c>
      <c r="L48" s="112" t="str">
        <f t="shared" si="5"/>
        <v>NA</v>
      </c>
      <c r="M48" s="112" t="str">
        <f t="shared" si="5"/>
        <v>NA</v>
      </c>
      <c r="N48" s="112" t="str">
        <f t="shared" si="5"/>
        <v>NA</v>
      </c>
      <c r="O48" s="465"/>
      <c r="P48" s="199"/>
      <c r="Q48" s="199"/>
      <c r="R48" s="129"/>
      <c r="S48" s="129"/>
    </row>
    <row r="49" spans="2:19" ht="10.35" hidden="1" customHeight="1" x14ac:dyDescent="0.35">
      <c r="B49" s="110"/>
      <c r="C49" s="107" t="s">
        <v>1603</v>
      </c>
      <c r="D49" s="107" t="s">
        <v>345</v>
      </c>
      <c r="E49" s="112" t="str">
        <f t="shared" ref="E49:N49" si="6">IF(OR(E25="NA",E34="NA",E35="NA"),"NA",-SUM(E25)+SUM(E34)+SUM(E35))</f>
        <v>NA</v>
      </c>
      <c r="F49" s="112" t="str">
        <f t="shared" si="6"/>
        <v>NA</v>
      </c>
      <c r="G49" s="112" t="str">
        <f t="shared" si="6"/>
        <v>NA</v>
      </c>
      <c r="H49" s="112" t="str">
        <f t="shared" si="6"/>
        <v>NA</v>
      </c>
      <c r="I49" s="112" t="str">
        <f t="shared" si="6"/>
        <v>NA</v>
      </c>
      <c r="J49" s="112" t="str">
        <f t="shared" si="6"/>
        <v>NA</v>
      </c>
      <c r="K49" s="112" t="str">
        <f t="shared" si="6"/>
        <v>NA</v>
      </c>
      <c r="L49" s="112" t="str">
        <f t="shared" si="6"/>
        <v>NA</v>
      </c>
      <c r="M49" s="112" t="str">
        <f t="shared" si="6"/>
        <v>NA</v>
      </c>
      <c r="N49" s="112" t="str">
        <f t="shared" si="6"/>
        <v>NA</v>
      </c>
      <c r="O49" s="465"/>
      <c r="P49" s="199"/>
      <c r="Q49" s="199"/>
      <c r="R49" s="129"/>
      <c r="S49" s="129"/>
    </row>
    <row r="50" spans="2:19" ht="10.35" hidden="1" customHeight="1" x14ac:dyDescent="0.35">
      <c r="B50" s="110"/>
      <c r="C50" s="111" t="s">
        <v>1604</v>
      </c>
      <c r="D50" s="107" t="s">
        <v>345</v>
      </c>
      <c r="E50" s="112" t="str">
        <f t="shared" ref="E50:N50" si="7">IF(OR(E25="NA",E26="NA",E27="NA",E28="NA",E29="NA",E30="NA",E31="NA",E32="NA",E33="NA"),"NA",-SUM(E25)+SUM(E26)+SUM(E27)+SUM(E28)+SUM(E29)+SUM(E30)+SUM(E31)+SUM(E32)+SUM(E33))</f>
        <v>NA</v>
      </c>
      <c r="F50" s="112" t="str">
        <f t="shared" si="7"/>
        <v>NA</v>
      </c>
      <c r="G50" s="112" t="str">
        <f t="shared" si="7"/>
        <v>NA</v>
      </c>
      <c r="H50" s="112" t="str">
        <f t="shared" si="7"/>
        <v>NA</v>
      </c>
      <c r="I50" s="112" t="str">
        <f t="shared" si="7"/>
        <v>NA</v>
      </c>
      <c r="J50" s="112" t="str">
        <f t="shared" si="7"/>
        <v>NA</v>
      </c>
      <c r="K50" s="112" t="str">
        <f t="shared" si="7"/>
        <v>NA</v>
      </c>
      <c r="L50" s="112" t="str">
        <f t="shared" si="7"/>
        <v>NA</v>
      </c>
      <c r="M50" s="112" t="str">
        <f t="shared" si="7"/>
        <v>NA</v>
      </c>
      <c r="N50" s="112" t="str">
        <f t="shared" si="7"/>
        <v>NA</v>
      </c>
      <c r="O50" s="465"/>
      <c r="P50" s="199"/>
      <c r="Q50" s="199"/>
      <c r="R50" s="129"/>
      <c r="S50" s="129"/>
    </row>
    <row r="51" spans="2:19" ht="10.35" hidden="1" customHeight="1" x14ac:dyDescent="0.35">
      <c r="B51" s="110"/>
      <c r="C51" s="111" t="s">
        <v>1605</v>
      </c>
      <c r="D51" s="107"/>
      <c r="E51" s="112">
        <f t="shared" ref="E51:N51" si="8">IF(OR(E37="NA",E14="NA",E25="NA"),"NA",-SUM(E37)+SUM(E14)-SUM(E25))</f>
        <v>-1.7053025658242404E-13</v>
      </c>
      <c r="F51" s="112">
        <f t="shared" si="8"/>
        <v>0</v>
      </c>
      <c r="G51" s="112">
        <f t="shared" si="8"/>
        <v>0</v>
      </c>
      <c r="H51" s="112">
        <f t="shared" si="8"/>
        <v>-3.979039320256561E-13</v>
      </c>
      <c r="I51" s="112">
        <f t="shared" si="8"/>
        <v>1.0000000000000009E-3</v>
      </c>
      <c r="J51" s="112">
        <f t="shared" si="8"/>
        <v>2.8421709430404007E-14</v>
      </c>
      <c r="K51" s="112">
        <f t="shared" si="8"/>
        <v>0</v>
      </c>
      <c r="L51" s="112">
        <f t="shared" si="8"/>
        <v>0</v>
      </c>
      <c r="M51" s="112">
        <f t="shared" si="8"/>
        <v>9.9999999935107553E-4</v>
      </c>
      <c r="N51" s="112">
        <f t="shared" si="8"/>
        <v>9.9999999940791895E-4</v>
      </c>
      <c r="O51" s="465"/>
      <c r="P51" s="199"/>
      <c r="Q51" s="199"/>
      <c r="R51" s="129"/>
      <c r="S51" s="129"/>
    </row>
    <row r="52" spans="2:19" ht="10.35" hidden="1" customHeight="1" x14ac:dyDescent="0.35">
      <c r="B52" s="110"/>
      <c r="C52" s="111" t="s">
        <v>1606</v>
      </c>
      <c r="D52" s="107"/>
      <c r="E52" s="112" t="str">
        <f t="shared" ref="E52:N52" si="9">IF(OR(E38="NA",E26="NA",E27="NA",E28="NA",E29="NA",E31="NA",E33="NA"),"NA",-SUM(E38)+SUM(E26)+SUM(E27)+SUM(E28)+SUM(E29)+SUM(E31)+SUM(E33))</f>
        <v>NA</v>
      </c>
      <c r="F52" s="112" t="str">
        <f t="shared" si="9"/>
        <v>NA</v>
      </c>
      <c r="G52" s="112" t="str">
        <f t="shared" si="9"/>
        <v>NA</v>
      </c>
      <c r="H52" s="112" t="str">
        <f t="shared" si="9"/>
        <v>NA</v>
      </c>
      <c r="I52" s="112" t="str">
        <f t="shared" si="9"/>
        <v>NA</v>
      </c>
      <c r="J52" s="112" t="str">
        <f t="shared" si="9"/>
        <v>NA</v>
      </c>
      <c r="K52" s="112" t="str">
        <f t="shared" si="9"/>
        <v>NA</v>
      </c>
      <c r="L52" s="112" t="str">
        <f t="shared" si="9"/>
        <v>NA</v>
      </c>
      <c r="M52" s="112" t="str">
        <f t="shared" si="9"/>
        <v>NA</v>
      </c>
      <c r="N52" s="112" t="str">
        <f t="shared" si="9"/>
        <v>NA</v>
      </c>
      <c r="O52" s="465"/>
      <c r="P52" s="199"/>
      <c r="Q52" s="199"/>
      <c r="R52" s="129"/>
      <c r="S52" s="129"/>
    </row>
    <row r="53" spans="2:19" ht="10.35" hidden="1" customHeight="1" x14ac:dyDescent="0.35">
      <c r="B53" s="110"/>
      <c r="C53" s="111" t="s">
        <v>1607</v>
      </c>
      <c r="D53" s="107"/>
      <c r="E53" s="112" t="str">
        <f t="shared" ref="E53:N53" si="10">IF(OR(E39="NA",E26="NA",E27="NA",E28="NA",E29="NA",E33="NA"),"NA",-SUM(E39)+SUM(E26)+SUM(E27)+SUM(E28)+SUM(E29)+SUM(E33))</f>
        <v>NA</v>
      </c>
      <c r="F53" s="112" t="str">
        <f t="shared" si="10"/>
        <v>NA</v>
      </c>
      <c r="G53" s="112" t="str">
        <f t="shared" si="10"/>
        <v>NA</v>
      </c>
      <c r="H53" s="112" t="str">
        <f t="shared" si="10"/>
        <v>NA</v>
      </c>
      <c r="I53" s="112" t="str">
        <f t="shared" si="10"/>
        <v>NA</v>
      </c>
      <c r="J53" s="112" t="str">
        <f t="shared" si="10"/>
        <v>NA</v>
      </c>
      <c r="K53" s="112" t="str">
        <f t="shared" si="10"/>
        <v>NA</v>
      </c>
      <c r="L53" s="112" t="str">
        <f t="shared" si="10"/>
        <v>NA</v>
      </c>
      <c r="M53" s="112" t="str">
        <f t="shared" si="10"/>
        <v>NA</v>
      </c>
      <c r="N53" s="112" t="str">
        <f t="shared" si="10"/>
        <v>NA</v>
      </c>
      <c r="O53" s="465"/>
      <c r="P53" s="199"/>
      <c r="Q53" s="199"/>
      <c r="R53" s="129"/>
      <c r="S53" s="129"/>
    </row>
    <row r="54" spans="2:19" ht="10.35" hidden="1" customHeight="1" x14ac:dyDescent="0.35">
      <c r="B54" s="110"/>
      <c r="C54" s="111" t="s">
        <v>1608</v>
      </c>
      <c r="D54" s="107"/>
      <c r="E54" s="112" t="str">
        <f t="shared" ref="E54:N54" si="11">IF(OR(E40="NA",E26="NA",E27="NA",E28="NA",E29="NA"),"NA",-SUM(E40)+SUM(E26)+SUM(E27)+SUM(E28)+SUM(E29))</f>
        <v>NA</v>
      </c>
      <c r="F54" s="112" t="str">
        <f t="shared" si="11"/>
        <v>NA</v>
      </c>
      <c r="G54" s="112" t="str">
        <f t="shared" si="11"/>
        <v>NA</v>
      </c>
      <c r="H54" s="112" t="str">
        <f t="shared" si="11"/>
        <v>NA</v>
      </c>
      <c r="I54" s="112" t="str">
        <f t="shared" si="11"/>
        <v>NA</v>
      </c>
      <c r="J54" s="112" t="str">
        <f t="shared" si="11"/>
        <v>NA</v>
      </c>
      <c r="K54" s="112" t="str">
        <f t="shared" si="11"/>
        <v>NA</v>
      </c>
      <c r="L54" s="112" t="str">
        <f t="shared" si="11"/>
        <v>NA</v>
      </c>
      <c r="M54" s="112" t="str">
        <f t="shared" si="11"/>
        <v>NA</v>
      </c>
      <c r="N54" s="112" t="str">
        <f t="shared" si="11"/>
        <v>NA</v>
      </c>
      <c r="O54" s="465"/>
      <c r="P54" s="199"/>
      <c r="Q54" s="199"/>
      <c r="R54" s="129"/>
      <c r="S54" s="129"/>
    </row>
    <row r="55" spans="2:19" ht="10.35" hidden="1" customHeight="1" x14ac:dyDescent="0.35">
      <c r="B55" s="114"/>
      <c r="C55" s="115" t="s">
        <v>1609</v>
      </c>
      <c r="D55" s="115"/>
      <c r="E55" s="116" t="str">
        <f t="shared" ref="E55:N55" si="12">IF(OR(E41="NA",E28="NA",E29="NA"),"NA",-SUM(E41)+SUM(E28)+SUM(E29))</f>
        <v>NA</v>
      </c>
      <c r="F55" s="116" t="str">
        <f t="shared" si="12"/>
        <v>NA</v>
      </c>
      <c r="G55" s="116" t="str">
        <f t="shared" si="12"/>
        <v>NA</v>
      </c>
      <c r="H55" s="116" t="str">
        <f t="shared" si="12"/>
        <v>NA</v>
      </c>
      <c r="I55" s="116" t="str">
        <f t="shared" si="12"/>
        <v>NA</v>
      </c>
      <c r="J55" s="116" t="str">
        <f t="shared" si="12"/>
        <v>NA</v>
      </c>
      <c r="K55" s="116" t="str">
        <f t="shared" si="12"/>
        <v>NA</v>
      </c>
      <c r="L55" s="116" t="str">
        <f t="shared" si="12"/>
        <v>NA</v>
      </c>
      <c r="M55" s="116" t="str">
        <f t="shared" si="12"/>
        <v>NA</v>
      </c>
      <c r="N55" s="116" t="str">
        <f t="shared" si="12"/>
        <v>NA</v>
      </c>
      <c r="O55" s="465"/>
      <c r="P55" s="199"/>
      <c r="Q55" s="199"/>
      <c r="R55" s="129"/>
      <c r="S55" s="129"/>
    </row>
    <row r="56" spans="2:19" s="107" customFormat="1" ht="10.95" hidden="1" customHeight="1" x14ac:dyDescent="0.25">
      <c r="B56" s="106" t="s">
        <v>433</v>
      </c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555"/>
      <c r="P56" s="109"/>
      <c r="Q56" s="109"/>
    </row>
    <row r="57" spans="2:19" s="107" customFormat="1" ht="10.95" hidden="1" customHeight="1" x14ac:dyDescent="0.25">
      <c r="B57" s="106"/>
      <c r="C57" s="118" t="s">
        <v>434</v>
      </c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555"/>
      <c r="P57" s="109"/>
      <c r="Q57" s="109"/>
    </row>
    <row r="58" spans="2:19" s="107" customFormat="1" ht="10.95" hidden="1" customHeight="1" x14ac:dyDescent="0.25">
      <c r="B58" s="110"/>
      <c r="C58" s="119" t="s">
        <v>1610</v>
      </c>
      <c r="E58" s="120"/>
      <c r="F58" s="120"/>
      <c r="G58" s="112" t="str">
        <f>IF(OR(G9="NA"),"NA",IF(ROUND(G9,1)=0,"yes","check!"))</f>
        <v>yes</v>
      </c>
      <c r="H58" s="120"/>
      <c r="I58" s="120"/>
      <c r="J58" s="120"/>
      <c r="K58" s="120"/>
      <c r="L58" s="112" t="str">
        <f>IF(OR(L9="NA"),"NA",IF(ROUND(L9,1)=0,"yes","check!"))</f>
        <v>yes</v>
      </c>
      <c r="M58" s="120"/>
      <c r="N58" s="120"/>
      <c r="O58" s="555"/>
      <c r="P58" s="109"/>
      <c r="Q58" s="109"/>
    </row>
    <row r="59" spans="2:19" s="107" customFormat="1" ht="10.95" hidden="1" customHeight="1" x14ac:dyDescent="0.25">
      <c r="B59" s="110"/>
      <c r="C59" s="119" t="s">
        <v>1611</v>
      </c>
      <c r="E59" s="120"/>
      <c r="F59" s="120"/>
      <c r="G59" s="112" t="str">
        <f>IF(OR(G14="NA",G25="NA"),"NA",IF(ROUND(SUM(G14)-SUM(G25),1)=0,"yes","check!"))</f>
        <v>yes</v>
      </c>
      <c r="H59" s="120"/>
      <c r="I59" s="120"/>
      <c r="J59" s="120"/>
      <c r="K59" s="120"/>
      <c r="L59" s="112" t="str">
        <f>IF(OR(L14="NA",L25="NA"),"NA",IF(ROUND(SUM(L14)-SUM(L25),1)=0,"yes","check!"))</f>
        <v>yes</v>
      </c>
      <c r="M59" s="120"/>
      <c r="N59" s="120"/>
      <c r="O59" s="555"/>
      <c r="P59" s="109"/>
      <c r="Q59" s="109"/>
    </row>
    <row r="60" spans="2:19" s="107" customFormat="1" ht="10.95" hidden="1" customHeight="1" x14ac:dyDescent="0.25">
      <c r="B60" s="106"/>
      <c r="C60" s="118" t="s">
        <v>1612</v>
      </c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555"/>
      <c r="P60" s="109"/>
      <c r="Q60" s="109"/>
    </row>
    <row r="61" spans="2:19" s="107" customFormat="1" ht="10.95" hidden="1" customHeight="1" x14ac:dyDescent="0.25">
      <c r="B61" s="110"/>
      <c r="C61" s="119" t="s">
        <v>1613</v>
      </c>
      <c r="E61" s="120"/>
      <c r="F61" s="120"/>
      <c r="G61" s="112" t="str">
        <f t="array" ref="G61">IF(OR(G9:G13="NA"),"NA",IF(AND(ROUND(G9:G13,1)=0),"yes","check!"))</f>
        <v>NA</v>
      </c>
      <c r="H61" s="120"/>
      <c r="I61" s="120"/>
      <c r="J61" s="120"/>
      <c r="K61" s="120"/>
      <c r="L61" s="112" t="str">
        <f t="array" ref="L61">IF(OR(L9:L13="NA"),"NA",IF(AND(ROUND(L9:L13,1)=0),"yes","check!"))</f>
        <v>NA</v>
      </c>
      <c r="M61" s="120"/>
      <c r="N61" s="120"/>
      <c r="O61" s="555"/>
      <c r="P61" s="109"/>
      <c r="Q61" s="109"/>
    </row>
    <row r="62" spans="2:19" s="107" customFormat="1" ht="10.95" hidden="1" customHeight="1" x14ac:dyDescent="0.25">
      <c r="B62" s="110"/>
      <c r="C62" s="119" t="s">
        <v>1614</v>
      </c>
      <c r="E62" s="120"/>
      <c r="F62" s="120"/>
      <c r="G62" s="112" t="str">
        <f>IF(OR(G24="NA"),"NA",IF(ROUND(G24,1)=0,"yes","check!"))</f>
        <v>NA</v>
      </c>
      <c r="H62" s="120"/>
      <c r="I62" s="120"/>
      <c r="J62" s="120"/>
      <c r="K62" s="120"/>
      <c r="L62" s="112" t="str">
        <f>IF(OR(L24="NA"),"NA",IF(ROUND(L24,1)=0,"yes","check!"))</f>
        <v>NA</v>
      </c>
      <c r="M62" s="120"/>
      <c r="N62" s="120"/>
      <c r="O62" s="555"/>
      <c r="P62" s="109"/>
      <c r="Q62" s="109"/>
    </row>
    <row r="63" spans="2:19" s="107" customFormat="1" ht="10.95" hidden="1" customHeight="1" x14ac:dyDescent="0.25">
      <c r="B63" s="110"/>
      <c r="C63" s="119" t="s">
        <v>1615</v>
      </c>
      <c r="E63" s="120"/>
      <c r="F63" s="120"/>
      <c r="G63" s="112" t="str">
        <f>IF(OR(G35="NA"),"NA",IF(ROUND(G35,1)=0,"yes","check!"))</f>
        <v>NA</v>
      </c>
      <c r="H63" s="120"/>
      <c r="I63" s="120"/>
      <c r="J63" s="120"/>
      <c r="K63" s="120"/>
      <c r="L63" s="112" t="str">
        <f>IF(OR(L35="NA"),"NA",IF(ROUND(L35,1)=0,"yes","check!"))</f>
        <v>NA</v>
      </c>
      <c r="M63" s="120"/>
      <c r="N63" s="120"/>
      <c r="O63" s="555"/>
      <c r="P63" s="109"/>
      <c r="Q63" s="109"/>
    </row>
    <row r="64" spans="2:19" s="107" customFormat="1" ht="10.95" hidden="1" customHeight="1" x14ac:dyDescent="0.25">
      <c r="B64" s="106"/>
      <c r="C64" s="118" t="s">
        <v>1616</v>
      </c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555"/>
      <c r="P64" s="109"/>
      <c r="Q64" s="109"/>
    </row>
    <row r="65" spans="2:19" s="107" customFormat="1" ht="10.95" hidden="1" customHeight="1" x14ac:dyDescent="0.25">
      <c r="B65" s="110"/>
      <c r="C65" s="119" t="s">
        <v>1617</v>
      </c>
      <c r="E65" s="120"/>
      <c r="F65" s="120"/>
      <c r="G65" s="112" t="str">
        <f t="shared" ref="G65:G72" si="13">IF(OR(G15="NA",G26="NA"),"NA",IF(ROUND(G15,1)=ROUND(G26,1),"yes","check!"))</f>
        <v>NA</v>
      </c>
      <c r="H65" s="120"/>
      <c r="I65" s="120"/>
      <c r="J65" s="120"/>
      <c r="K65" s="120"/>
      <c r="L65" s="112" t="str">
        <f t="shared" ref="L65:L72" si="14">IF(OR(L15="NA",L26="NA"),"NA",IF(ROUND(L15,1)=ROUND(L26,1),"yes","check!"))</f>
        <v>NA</v>
      </c>
      <c r="M65" s="120"/>
      <c r="N65" s="120"/>
      <c r="O65" s="555"/>
      <c r="P65" s="109"/>
      <c r="Q65" s="109"/>
    </row>
    <row r="66" spans="2:19" s="107" customFormat="1" ht="10.95" hidden="1" customHeight="1" x14ac:dyDescent="0.25">
      <c r="B66" s="110"/>
      <c r="C66" s="119" t="s">
        <v>1618</v>
      </c>
      <c r="E66" s="120"/>
      <c r="F66" s="120"/>
      <c r="G66" s="112" t="str">
        <f t="shared" si="13"/>
        <v>NA</v>
      </c>
      <c r="H66" s="120"/>
      <c r="I66" s="120"/>
      <c r="J66" s="120"/>
      <c r="K66" s="120"/>
      <c r="L66" s="112" t="str">
        <f t="shared" si="14"/>
        <v>NA</v>
      </c>
      <c r="M66" s="120"/>
      <c r="N66" s="120"/>
      <c r="O66" s="555"/>
      <c r="P66" s="109"/>
      <c r="Q66" s="109"/>
    </row>
    <row r="67" spans="2:19" s="107" customFormat="1" ht="10.95" hidden="1" customHeight="1" x14ac:dyDescent="0.25">
      <c r="B67" s="110"/>
      <c r="C67" s="119" t="s">
        <v>1619</v>
      </c>
      <c r="E67" s="120"/>
      <c r="F67" s="120"/>
      <c r="G67" s="112" t="str">
        <f t="shared" si="13"/>
        <v>NA</v>
      </c>
      <c r="H67" s="120"/>
      <c r="I67" s="120"/>
      <c r="J67" s="120"/>
      <c r="K67" s="120"/>
      <c r="L67" s="112" t="str">
        <f t="shared" si="14"/>
        <v>NA</v>
      </c>
      <c r="M67" s="120"/>
      <c r="N67" s="120"/>
      <c r="O67" s="555"/>
      <c r="P67" s="109"/>
      <c r="Q67" s="109"/>
    </row>
    <row r="68" spans="2:19" s="107" customFormat="1" ht="10.95" hidden="1" customHeight="1" x14ac:dyDescent="0.25">
      <c r="B68" s="110"/>
      <c r="C68" s="119" t="s">
        <v>1620</v>
      </c>
      <c r="E68" s="120"/>
      <c r="F68" s="120"/>
      <c r="G68" s="112" t="str">
        <f t="shared" si="13"/>
        <v>NA</v>
      </c>
      <c r="H68" s="120"/>
      <c r="I68" s="120"/>
      <c r="J68" s="120"/>
      <c r="K68" s="120"/>
      <c r="L68" s="112" t="str">
        <f t="shared" si="14"/>
        <v>NA</v>
      </c>
      <c r="M68" s="120"/>
      <c r="N68" s="120"/>
      <c r="O68" s="555"/>
      <c r="P68" s="109"/>
      <c r="Q68" s="109"/>
    </row>
    <row r="69" spans="2:19" s="107" customFormat="1" ht="10.95" hidden="1" customHeight="1" x14ac:dyDescent="0.25">
      <c r="B69" s="110"/>
      <c r="C69" s="119" t="s">
        <v>1621</v>
      </c>
      <c r="E69" s="120"/>
      <c r="F69" s="120"/>
      <c r="G69" s="112" t="str">
        <f t="shared" si="13"/>
        <v>NA</v>
      </c>
      <c r="H69" s="120"/>
      <c r="I69" s="120"/>
      <c r="J69" s="120"/>
      <c r="K69" s="120"/>
      <c r="L69" s="112" t="str">
        <f t="shared" si="14"/>
        <v>NA</v>
      </c>
      <c r="M69" s="120"/>
      <c r="N69" s="120"/>
      <c r="O69" s="555"/>
      <c r="P69" s="109"/>
      <c r="Q69" s="109"/>
    </row>
    <row r="70" spans="2:19" s="107" customFormat="1" ht="10.95" hidden="1" customHeight="1" x14ac:dyDescent="0.25">
      <c r="B70" s="110"/>
      <c r="C70" s="119" t="s">
        <v>1622</v>
      </c>
      <c r="E70" s="120"/>
      <c r="F70" s="120"/>
      <c r="G70" s="112" t="str">
        <f t="shared" si="13"/>
        <v>NA</v>
      </c>
      <c r="H70" s="120"/>
      <c r="I70" s="120"/>
      <c r="J70" s="120"/>
      <c r="K70" s="120"/>
      <c r="L70" s="112" t="str">
        <f t="shared" si="14"/>
        <v>NA</v>
      </c>
      <c r="M70" s="120"/>
      <c r="N70" s="120"/>
      <c r="O70" s="555"/>
      <c r="P70" s="109"/>
      <c r="Q70" s="109"/>
    </row>
    <row r="71" spans="2:19" s="107" customFormat="1" ht="10.95" hidden="1" customHeight="1" x14ac:dyDescent="0.25">
      <c r="B71" s="110"/>
      <c r="C71" s="119" t="s">
        <v>1623</v>
      </c>
      <c r="E71" s="120"/>
      <c r="F71" s="120"/>
      <c r="G71" s="112" t="str">
        <f t="shared" si="13"/>
        <v>NA</v>
      </c>
      <c r="H71" s="120"/>
      <c r="I71" s="120"/>
      <c r="J71" s="120"/>
      <c r="K71" s="120"/>
      <c r="L71" s="112" t="str">
        <f t="shared" si="14"/>
        <v>NA</v>
      </c>
      <c r="M71" s="120"/>
      <c r="N71" s="120"/>
      <c r="O71" s="555"/>
      <c r="P71" s="109"/>
      <c r="Q71" s="109"/>
    </row>
    <row r="72" spans="2:19" s="107" customFormat="1" ht="10.95" hidden="1" customHeight="1" x14ac:dyDescent="0.25">
      <c r="B72" s="110"/>
      <c r="C72" s="119" t="s">
        <v>1624</v>
      </c>
      <c r="E72" s="120"/>
      <c r="F72" s="120"/>
      <c r="G72" s="112" t="str">
        <f t="shared" si="13"/>
        <v>NA</v>
      </c>
      <c r="H72" s="120"/>
      <c r="I72" s="120"/>
      <c r="J72" s="120"/>
      <c r="K72" s="120"/>
      <c r="L72" s="112" t="str">
        <f t="shared" si="14"/>
        <v>NA</v>
      </c>
      <c r="M72" s="120"/>
      <c r="N72" s="120"/>
      <c r="O72" s="555"/>
      <c r="P72" s="109"/>
      <c r="Q72" s="109"/>
    </row>
    <row r="73" spans="2:19" ht="10.35" hidden="1" customHeight="1" x14ac:dyDescent="0.35">
      <c r="B73" s="121"/>
      <c r="C73" s="123"/>
      <c r="D73" s="123" t="s">
        <v>345</v>
      </c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465"/>
      <c r="P73" s="199"/>
      <c r="Q73" s="199"/>
      <c r="R73" s="129"/>
      <c r="S73" s="129"/>
    </row>
    <row r="74" spans="2:19" ht="10.35" customHeight="1" x14ac:dyDescent="0.25"/>
    <row r="75" spans="2:19" ht="10.35" customHeight="1" x14ac:dyDescent="0.25"/>
    <row r="76" spans="2:19" ht="10.35" customHeight="1" x14ac:dyDescent="0.25"/>
    <row r="77" spans="2:19" ht="10.35" customHeight="1" x14ac:dyDescent="0.25"/>
    <row r="78" spans="2:19" ht="10.35" customHeight="1" x14ac:dyDescent="0.25"/>
    <row r="79" spans="2:19" ht="10.35" customHeight="1" x14ac:dyDescent="0.25"/>
    <row r="80" spans="2:19" ht="10.35" customHeight="1" x14ac:dyDescent="0.25"/>
    <row r="81" ht="10.35" customHeight="1" x14ac:dyDescent="0.25"/>
    <row r="82" ht="10.35" customHeight="1" x14ac:dyDescent="0.25"/>
    <row r="83" ht="10.35" customHeight="1" x14ac:dyDescent="0.25"/>
    <row r="84" ht="10.35" customHeight="1" x14ac:dyDescent="0.25"/>
    <row r="85" ht="10.35" customHeight="1" x14ac:dyDescent="0.25"/>
    <row r="86" ht="10.35" customHeight="1" x14ac:dyDescent="0.25"/>
  </sheetData>
  <sheetProtection password="EECE" sheet="1" objects="1" scenarios="1" formatCells="0" formatColumns="0" formatRows="0"/>
  <mergeCells count="14">
    <mergeCell ref="G1:M1"/>
    <mergeCell ref="P1:Q1"/>
    <mergeCell ref="F2:N2"/>
    <mergeCell ref="P2:Q2"/>
    <mergeCell ref="G3:H3"/>
    <mergeCell ref="N3:N5"/>
    <mergeCell ref="L4:L5"/>
    <mergeCell ref="M4:M5"/>
    <mergeCell ref="P4:Q4"/>
    <mergeCell ref="B4:C5"/>
    <mergeCell ref="E4:H4"/>
    <mergeCell ref="I4:I5"/>
    <mergeCell ref="J4:J5"/>
    <mergeCell ref="K4:K5"/>
  </mergeCells>
  <conditionalFormatting sqref="P8:Q41">
    <cfRule type="containsText" dxfId="107" priority="2" operator="containsText" text="NV"/>
    <cfRule type="cellIs" dxfId="106" priority="3" operator="lessThan">
      <formula>-0.1</formula>
    </cfRule>
    <cfRule type="cellIs" dxfId="105" priority="4" operator="greaterThan">
      <formula>0.1</formula>
    </cfRule>
  </conditionalFormatting>
  <conditionalFormatting sqref="E44:N55">
    <cfRule type="cellIs" dxfId="104" priority="5" operator="lessThan">
      <formula>-0.5</formula>
    </cfRule>
    <cfRule type="cellIs" dxfId="103" priority="6" operator="greaterThan">
      <formula>0.5</formula>
    </cfRule>
  </conditionalFormatting>
  <conditionalFormatting sqref="E45:N55">
    <cfRule type="cellIs" dxfId="102" priority="7" operator="lessThan">
      <formula>-0.5</formula>
    </cfRule>
    <cfRule type="cellIs" dxfId="101" priority="8" operator="greaterThan">
      <formula>0.5</formula>
    </cfRule>
  </conditionalFormatting>
  <conditionalFormatting sqref="E56:N57 E60:N73 E58:F59 H58:K59 M58:N59">
    <cfRule type="containsText" dxfId="100" priority="9" operator="containsText" text="check"/>
  </conditionalFormatting>
  <conditionalFormatting sqref="E45:N51">
    <cfRule type="cellIs" dxfId="99" priority="10" operator="notBetween">
      <formula>-0.1</formula>
      <formula>0.1</formula>
    </cfRule>
    <cfRule type="cellIs" dxfId="98" priority="11" operator="between">
      <formula>-0.1</formula>
      <formula>0.1</formula>
    </cfRule>
  </conditionalFormatting>
  <conditionalFormatting sqref="P8:Q37">
    <cfRule type="cellIs" dxfId="97" priority="12" operator="between">
      <formula>-0.1</formula>
      <formula>0.1</formula>
    </cfRule>
    <cfRule type="containsText" dxfId="96" priority="13" operator="containsText" text="NA"/>
  </conditionalFormatting>
  <conditionalFormatting sqref="E45:N51">
    <cfRule type="containsText" dxfId="95" priority="14" operator="containsText" text="NA"/>
  </conditionalFormatting>
  <conditionalFormatting sqref="G58:G59">
    <cfRule type="containsText" dxfId="94" priority="15" operator="containsText" text="NV"/>
    <cfRule type="containsText" dxfId="93" priority="16" operator="containsText" text="check"/>
  </conditionalFormatting>
  <conditionalFormatting sqref="G58:G59">
    <cfRule type="containsText" dxfId="92" priority="17" operator="containsText" text="yes"/>
  </conditionalFormatting>
  <conditionalFormatting sqref="L58:L59">
    <cfRule type="containsText" dxfId="91" priority="18" operator="containsText" text="NV"/>
    <cfRule type="containsText" dxfId="90" priority="19" operator="containsText" text="check"/>
  </conditionalFormatting>
  <conditionalFormatting sqref="L58:L59">
    <cfRule type="containsText" dxfId="89" priority="20" operator="containsText" text="yes"/>
  </conditionalFormatting>
  <pageMargins left="0.47222222222222199" right="0.47222222222222199" top="0.59027777777777801" bottom="0.59097222222222201" header="0.51180555555555496" footer="0.39374999999999999"/>
  <pageSetup paperSize="9" scale="88" firstPageNumber="0" fitToHeight="0" orientation="landscape" horizontalDpi="300" verticalDpi="300" r:id="rId1"/>
  <headerFooter>
    <oddFooter>&amp;L&amp;8&amp;D  &amp;T&amp;R&amp;8March 2014, Version 0.2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73"/>
  <sheetViews>
    <sheetView zoomScale="90" zoomScaleNormal="9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K25" sqref="K25"/>
    </sheetView>
  </sheetViews>
  <sheetFormatPr defaultRowHeight="13.2" x14ac:dyDescent="0.25"/>
  <cols>
    <col min="1" max="1" width="13.44140625" style="70" hidden="1" customWidth="1"/>
    <col min="2" max="2" width="7.33203125" style="69" customWidth="1"/>
    <col min="3" max="3" width="50.6640625" style="70" customWidth="1"/>
    <col min="4" max="4" width="0.88671875" style="70" customWidth="1"/>
    <col min="5" max="5" width="14.44140625" style="70" customWidth="1"/>
    <col min="6" max="14" width="10" style="70" customWidth="1"/>
    <col min="15" max="15" width="3.33203125" style="543" customWidth="1"/>
    <col min="16" max="17" width="11.6640625" style="70" hidden="1" customWidth="1"/>
    <col min="18" max="1025" width="9.109375" style="70" customWidth="1"/>
  </cols>
  <sheetData>
    <row r="1" spans="1:17" ht="15" x14ac:dyDescent="0.35">
      <c r="B1" s="399" t="str">
        <f>+Coverpage!A1</f>
        <v>GFSM2014_V1.5</v>
      </c>
      <c r="C1" s="400"/>
      <c r="D1" s="401"/>
      <c r="E1" s="401"/>
      <c r="F1" s="402"/>
      <c r="G1" s="632" t="str">
        <f>Reporting_Country_Name</f>
        <v>Russian Federation</v>
      </c>
      <c r="H1" s="632"/>
      <c r="I1" s="632"/>
      <c r="J1" s="632"/>
      <c r="K1" s="632"/>
      <c r="L1" s="632"/>
      <c r="M1" s="632"/>
      <c r="N1" s="403" t="str">
        <f>Reporting_Country_Code</f>
        <v>922</v>
      </c>
      <c r="O1" s="601"/>
      <c r="P1" s="639" t="s">
        <v>319</v>
      </c>
      <c r="Q1" s="639"/>
    </row>
    <row r="2" spans="1:17" ht="15" x14ac:dyDescent="0.35">
      <c r="B2" s="399" t="s">
        <v>1625</v>
      </c>
      <c r="C2" s="499"/>
      <c r="D2" s="500"/>
      <c r="E2" s="500"/>
      <c r="F2" s="634" t="str">
        <f>"In "&amp;Coverpage!$I$15&amp;" of "&amp;Coverpage!$I$14&amp;" / Fiscal year ends in "&amp;Coverpage!$I$11&amp;" "&amp;Coverpage!$I$12</f>
        <v>In Billion of Russian Rubles (RUB) / Fiscal year ends in December 31st</v>
      </c>
      <c r="G2" s="634"/>
      <c r="H2" s="634"/>
      <c r="I2" s="634"/>
      <c r="J2" s="634"/>
      <c r="K2" s="634"/>
      <c r="L2" s="634"/>
      <c r="M2" s="634"/>
      <c r="N2" s="634"/>
      <c r="O2" s="601"/>
      <c r="P2" s="640" t="s">
        <v>321</v>
      </c>
      <c r="Q2" s="640"/>
    </row>
    <row r="3" spans="1:17" ht="12" customHeight="1" x14ac:dyDescent="0.35">
      <c r="B3" s="407"/>
      <c r="C3" s="408"/>
      <c r="D3" s="409"/>
      <c r="E3" s="410"/>
      <c r="F3" s="411"/>
      <c r="G3" s="636" t="s">
        <v>322</v>
      </c>
      <c r="H3" s="636"/>
      <c r="I3" s="412" t="str">
        <f>Reporting_Period_Code</f>
        <v>2016</v>
      </c>
      <c r="J3" s="412"/>
      <c r="K3" s="411"/>
      <c r="L3" s="411"/>
      <c r="M3" s="413"/>
      <c r="N3" s="630" t="s">
        <v>75</v>
      </c>
      <c r="O3" s="402"/>
      <c r="P3" s="107"/>
      <c r="Q3" s="107"/>
    </row>
    <row r="4" spans="1:17" ht="12" customHeight="1" x14ac:dyDescent="0.25">
      <c r="B4" s="641" t="s">
        <v>1626</v>
      </c>
      <c r="C4" s="641"/>
      <c r="D4" s="414"/>
      <c r="E4" s="629" t="s">
        <v>324</v>
      </c>
      <c r="F4" s="629"/>
      <c r="G4" s="629"/>
      <c r="H4" s="629"/>
      <c r="I4" s="630" t="s">
        <v>71</v>
      </c>
      <c r="J4" s="630" t="s">
        <v>325</v>
      </c>
      <c r="K4" s="631" t="s">
        <v>73</v>
      </c>
      <c r="L4" s="630" t="s">
        <v>326</v>
      </c>
      <c r="M4" s="637" t="s">
        <v>74</v>
      </c>
      <c r="N4" s="630"/>
      <c r="O4" s="402"/>
      <c r="P4" s="638" t="s">
        <v>327</v>
      </c>
      <c r="Q4" s="638"/>
    </row>
    <row r="5" spans="1:17" ht="30" customHeight="1" x14ac:dyDescent="0.25">
      <c r="B5" s="641"/>
      <c r="C5" s="641"/>
      <c r="D5" s="414"/>
      <c r="E5" s="415" t="s">
        <v>328</v>
      </c>
      <c r="F5" s="416" t="s">
        <v>329</v>
      </c>
      <c r="G5" s="416" t="s">
        <v>326</v>
      </c>
      <c r="H5" s="417" t="s">
        <v>330</v>
      </c>
      <c r="I5" s="630"/>
      <c r="J5" s="630"/>
      <c r="K5" s="631"/>
      <c r="L5" s="630"/>
      <c r="M5" s="637"/>
      <c r="N5" s="630"/>
      <c r="O5" s="402"/>
      <c r="P5" s="75" t="s">
        <v>331</v>
      </c>
      <c r="Q5" s="76" t="s">
        <v>332</v>
      </c>
    </row>
    <row r="6" spans="1:17" ht="30" hidden="1" customHeight="1" x14ac:dyDescent="0.25">
      <c r="B6" s="537"/>
      <c r="C6" s="538"/>
      <c r="D6" s="414"/>
      <c r="E6" s="415" t="s">
        <v>79</v>
      </c>
      <c r="F6" s="416" t="s">
        <v>80</v>
      </c>
      <c r="G6" s="416" t="s">
        <v>442</v>
      </c>
      <c r="H6" s="417" t="s">
        <v>81</v>
      </c>
      <c r="I6" s="417" t="s">
        <v>82</v>
      </c>
      <c r="J6" s="416" t="s">
        <v>83</v>
      </c>
      <c r="K6" s="417" t="s">
        <v>84</v>
      </c>
      <c r="L6" s="416" t="s">
        <v>443</v>
      </c>
      <c r="M6" s="472" t="s">
        <v>85</v>
      </c>
      <c r="N6" s="472" t="s">
        <v>86</v>
      </c>
      <c r="O6" s="402"/>
      <c r="P6" s="126"/>
      <c r="Q6" s="127"/>
    </row>
    <row r="7" spans="1:17" ht="10.5" customHeight="1" x14ac:dyDescent="0.25">
      <c r="A7" s="128"/>
      <c r="B7" s="418"/>
      <c r="C7" s="419"/>
      <c r="D7" s="419"/>
      <c r="E7" s="420" t="s">
        <v>333</v>
      </c>
      <c r="F7" s="421" t="s">
        <v>334</v>
      </c>
      <c r="G7" s="422" t="s">
        <v>335</v>
      </c>
      <c r="H7" s="421" t="s">
        <v>81</v>
      </c>
      <c r="I7" s="422" t="s">
        <v>336</v>
      </c>
      <c r="J7" s="421" t="s">
        <v>337</v>
      </c>
      <c r="K7" s="422" t="s">
        <v>84</v>
      </c>
      <c r="L7" s="421" t="s">
        <v>338</v>
      </c>
      <c r="M7" s="423" t="s">
        <v>339</v>
      </c>
      <c r="N7" s="423" t="s">
        <v>340</v>
      </c>
      <c r="O7" s="402"/>
      <c r="P7" s="79" t="s">
        <v>341</v>
      </c>
      <c r="Q7" s="80" t="s">
        <v>342</v>
      </c>
    </row>
    <row r="8" spans="1:17" ht="15" customHeight="1" x14ac:dyDescent="0.35">
      <c r="A8" s="128" t="s">
        <v>1627</v>
      </c>
      <c r="B8" s="514" t="s">
        <v>1628</v>
      </c>
      <c r="C8" s="515" t="s">
        <v>1629</v>
      </c>
      <c r="D8" s="506" t="s">
        <v>345</v>
      </c>
      <c r="E8" s="544">
        <f>E9+E14-E25</f>
        <v>-1110.3570000000002</v>
      </c>
      <c r="F8" s="544">
        <f t="shared" ref="F8:N8" si="0">F9+F14-F25</f>
        <v>15.598999999999997</v>
      </c>
      <c r="G8" s="544">
        <f t="shared" si="0"/>
        <v>0</v>
      </c>
      <c r="H8" s="544">
        <f t="shared" si="0"/>
        <v>-1094.758</v>
      </c>
      <c r="I8" s="544">
        <f t="shared" si="0"/>
        <v>-234.274</v>
      </c>
      <c r="J8" s="544">
        <f t="shared" si="0"/>
        <v>56.130999999999986</v>
      </c>
      <c r="K8" s="544">
        <f t="shared" si="0"/>
        <v>100.876</v>
      </c>
      <c r="L8" s="544">
        <f t="shared" si="0"/>
        <v>0</v>
      </c>
      <c r="M8" s="544">
        <f t="shared" si="0"/>
        <v>-1172.0250000000001</v>
      </c>
      <c r="N8" s="544">
        <f t="shared" si="0"/>
        <v>-1329.0320000000002</v>
      </c>
      <c r="O8" s="465"/>
      <c r="P8" s="212">
        <f t="shared" ref="P8:P41" si="1">IF(OR(H8="NA",E8="NA",F8="NA",G8="NA"),"NA",SUM(H8)-SUM(E8:G8))</f>
        <v>2.2737367544323206E-13</v>
      </c>
      <c r="Q8" s="213">
        <f t="shared" ref="Q8:Q41" si="2">IF(OR(M8="NA",H8="NA",I8="NA",J8="NA",K8="NA",L8="NA"),"NA",SUM(M8)-SUM(H8:L8))</f>
        <v>0</v>
      </c>
    </row>
    <row r="9" spans="1:17" ht="15" customHeight="1" x14ac:dyDescent="0.35">
      <c r="A9" s="128" t="s">
        <v>1630</v>
      </c>
      <c r="B9" s="556" t="s">
        <v>646</v>
      </c>
      <c r="C9" s="557" t="s">
        <v>1631</v>
      </c>
      <c r="D9" s="558" t="s">
        <v>345</v>
      </c>
      <c r="E9" s="478">
        <v>-1051.2570000000001</v>
      </c>
      <c r="F9" s="478">
        <v>35.223999999999997</v>
      </c>
      <c r="G9" s="478">
        <v>0</v>
      </c>
      <c r="H9" s="478">
        <v>-1016.033</v>
      </c>
      <c r="I9" s="478">
        <v>-8.9999999999999993E-3</v>
      </c>
      <c r="J9" s="478">
        <v>336.96600000000001</v>
      </c>
      <c r="K9" s="478">
        <v>364.18299999999999</v>
      </c>
      <c r="L9" s="478">
        <v>0</v>
      </c>
      <c r="M9" s="478">
        <v>-314.89300000000003</v>
      </c>
      <c r="N9" s="478">
        <v>-1016.042</v>
      </c>
      <c r="O9" s="465"/>
      <c r="P9" s="214">
        <f t="shared" si="1"/>
        <v>0</v>
      </c>
      <c r="Q9" s="215">
        <f t="shared" si="2"/>
        <v>0</v>
      </c>
    </row>
    <row r="10" spans="1:17" ht="15" hidden="1" customHeight="1" x14ac:dyDescent="0.35">
      <c r="A10" s="128" t="s">
        <v>1632</v>
      </c>
      <c r="B10" s="432" t="s">
        <v>1633</v>
      </c>
      <c r="C10" s="433" t="s">
        <v>1230</v>
      </c>
      <c r="D10" s="535" t="s">
        <v>345</v>
      </c>
      <c r="E10" s="478" t="s">
        <v>888</v>
      </c>
      <c r="F10" s="478" t="s">
        <v>888</v>
      </c>
      <c r="G10" s="478" t="s">
        <v>888</v>
      </c>
      <c r="H10" s="478" t="s">
        <v>888</v>
      </c>
      <c r="I10" s="478" t="s">
        <v>888</v>
      </c>
      <c r="J10" s="478" t="s">
        <v>888</v>
      </c>
      <c r="K10" s="478" t="s">
        <v>888</v>
      </c>
      <c r="L10" s="478" t="s">
        <v>888</v>
      </c>
      <c r="M10" s="478" t="s">
        <v>888</v>
      </c>
      <c r="N10" s="478" t="s">
        <v>888</v>
      </c>
      <c r="O10" s="465"/>
      <c r="P10" s="214" t="str">
        <f t="shared" si="1"/>
        <v>NA</v>
      </c>
      <c r="Q10" s="215" t="str">
        <f t="shared" si="2"/>
        <v>NA</v>
      </c>
    </row>
    <row r="11" spans="1:17" ht="15" hidden="1" customHeight="1" x14ac:dyDescent="0.35">
      <c r="A11" s="128" t="s">
        <v>1634</v>
      </c>
      <c r="B11" s="432" t="s">
        <v>1635</v>
      </c>
      <c r="C11" s="433" t="s">
        <v>1524</v>
      </c>
      <c r="D11" s="535" t="s">
        <v>345</v>
      </c>
      <c r="E11" s="478" t="s">
        <v>888</v>
      </c>
      <c r="F11" s="478" t="s">
        <v>888</v>
      </c>
      <c r="G11" s="478" t="s">
        <v>888</v>
      </c>
      <c r="H11" s="478" t="s">
        <v>888</v>
      </c>
      <c r="I11" s="478" t="s">
        <v>888</v>
      </c>
      <c r="J11" s="478" t="s">
        <v>888</v>
      </c>
      <c r="K11" s="478" t="s">
        <v>888</v>
      </c>
      <c r="L11" s="478" t="s">
        <v>888</v>
      </c>
      <c r="M11" s="478" t="s">
        <v>888</v>
      </c>
      <c r="N11" s="478" t="s">
        <v>888</v>
      </c>
      <c r="O11" s="465"/>
      <c r="P11" s="214" t="str">
        <f t="shared" si="1"/>
        <v>NA</v>
      </c>
      <c r="Q11" s="215" t="str">
        <f t="shared" si="2"/>
        <v>NA</v>
      </c>
    </row>
    <row r="12" spans="1:17" ht="15" hidden="1" customHeight="1" x14ac:dyDescent="0.35">
      <c r="A12" s="128" t="s">
        <v>1636</v>
      </c>
      <c r="B12" s="432" t="s">
        <v>1637</v>
      </c>
      <c r="C12" s="433" t="s">
        <v>1246</v>
      </c>
      <c r="D12" s="535" t="s">
        <v>345</v>
      </c>
      <c r="E12" s="478" t="s">
        <v>888</v>
      </c>
      <c r="F12" s="478" t="s">
        <v>888</v>
      </c>
      <c r="G12" s="478" t="s">
        <v>888</v>
      </c>
      <c r="H12" s="478" t="s">
        <v>888</v>
      </c>
      <c r="I12" s="478" t="s">
        <v>888</v>
      </c>
      <c r="J12" s="478" t="s">
        <v>888</v>
      </c>
      <c r="K12" s="478" t="s">
        <v>888</v>
      </c>
      <c r="L12" s="478" t="s">
        <v>888</v>
      </c>
      <c r="M12" s="478" t="s">
        <v>888</v>
      </c>
      <c r="N12" s="478" t="s">
        <v>888</v>
      </c>
      <c r="O12" s="465"/>
      <c r="P12" s="214" t="str">
        <f t="shared" si="1"/>
        <v>NA</v>
      </c>
      <c r="Q12" s="215" t="str">
        <f t="shared" si="2"/>
        <v>NA</v>
      </c>
    </row>
    <row r="13" spans="1:17" ht="15" hidden="1" customHeight="1" x14ac:dyDescent="0.35">
      <c r="A13" s="128" t="s">
        <v>1638</v>
      </c>
      <c r="B13" s="432" t="s">
        <v>1639</v>
      </c>
      <c r="C13" s="433" t="s">
        <v>1248</v>
      </c>
      <c r="D13" s="535" t="s">
        <v>345</v>
      </c>
      <c r="E13" s="478" t="s">
        <v>888</v>
      </c>
      <c r="F13" s="478" t="s">
        <v>888</v>
      </c>
      <c r="G13" s="478" t="s">
        <v>888</v>
      </c>
      <c r="H13" s="478" t="s">
        <v>888</v>
      </c>
      <c r="I13" s="478" t="s">
        <v>888</v>
      </c>
      <c r="J13" s="478" t="s">
        <v>888</v>
      </c>
      <c r="K13" s="478" t="s">
        <v>888</v>
      </c>
      <c r="L13" s="478" t="s">
        <v>888</v>
      </c>
      <c r="M13" s="478" t="s">
        <v>888</v>
      </c>
      <c r="N13" s="478" t="s">
        <v>888</v>
      </c>
      <c r="O13" s="465"/>
      <c r="P13" s="214" t="str">
        <f t="shared" si="1"/>
        <v>NA</v>
      </c>
      <c r="Q13" s="215" t="str">
        <f t="shared" si="2"/>
        <v>NA</v>
      </c>
    </row>
    <row r="14" spans="1:17" ht="15" customHeight="1" x14ac:dyDescent="0.35">
      <c r="A14" s="128" t="s">
        <v>1640</v>
      </c>
      <c r="B14" s="432" t="s">
        <v>650</v>
      </c>
      <c r="C14" s="414" t="s">
        <v>1641</v>
      </c>
      <c r="D14" s="535" t="s">
        <v>345</v>
      </c>
      <c r="E14" s="478">
        <v>-61.65</v>
      </c>
      <c r="F14" s="478">
        <v>-26.001000000000001</v>
      </c>
      <c r="G14" s="478">
        <v>0.57299999999999995</v>
      </c>
      <c r="H14" s="478">
        <f>E14+F14+G14</f>
        <v>-87.078000000000003</v>
      </c>
      <c r="I14" s="478">
        <v>17.683</v>
      </c>
      <c r="J14" s="478">
        <v>-328.57600000000002</v>
      </c>
      <c r="K14" s="478">
        <v>-197.78899999999999</v>
      </c>
      <c r="L14" s="478">
        <v>0.121</v>
      </c>
      <c r="M14" s="478">
        <f>H14+I14+J14+K14+L14</f>
        <v>-595.63900000000001</v>
      </c>
      <c r="N14" s="478">
        <f>H14+I14</f>
        <v>-69.39500000000001</v>
      </c>
      <c r="O14" s="465"/>
      <c r="P14" s="214">
        <f t="shared" si="1"/>
        <v>0</v>
      </c>
      <c r="Q14" s="215">
        <f t="shared" si="2"/>
        <v>0</v>
      </c>
    </row>
    <row r="15" spans="1:17" ht="15" hidden="1" customHeight="1" x14ac:dyDescent="0.35">
      <c r="A15" s="128" t="s">
        <v>1642</v>
      </c>
      <c r="B15" s="432" t="s">
        <v>1643</v>
      </c>
      <c r="C15" s="433" t="s">
        <v>1533</v>
      </c>
      <c r="D15" s="535" t="s">
        <v>345</v>
      </c>
      <c r="E15" s="478" t="s">
        <v>888</v>
      </c>
      <c r="F15" s="478" t="s">
        <v>888</v>
      </c>
      <c r="G15" s="478" t="s">
        <v>888</v>
      </c>
      <c r="H15" s="478" t="s">
        <v>888</v>
      </c>
      <c r="I15" s="478" t="s">
        <v>888</v>
      </c>
      <c r="J15" s="478" t="s">
        <v>888</v>
      </c>
      <c r="K15" s="478" t="s">
        <v>888</v>
      </c>
      <c r="L15" s="478" t="s">
        <v>888</v>
      </c>
      <c r="M15" s="478" t="s">
        <v>888</v>
      </c>
      <c r="N15" s="478" t="s">
        <v>888</v>
      </c>
      <c r="O15" s="465"/>
      <c r="P15" s="214" t="str">
        <f t="shared" si="1"/>
        <v>NA</v>
      </c>
      <c r="Q15" s="215" t="str">
        <f t="shared" si="2"/>
        <v>NA</v>
      </c>
    </row>
    <row r="16" spans="1:17" ht="15" hidden="1" customHeight="1" x14ac:dyDescent="0.35">
      <c r="A16" s="128" t="s">
        <v>1644</v>
      </c>
      <c r="B16" s="432" t="s">
        <v>1645</v>
      </c>
      <c r="C16" s="433" t="s">
        <v>1536</v>
      </c>
      <c r="D16" s="535" t="s">
        <v>345</v>
      </c>
      <c r="E16" s="478" t="s">
        <v>888</v>
      </c>
      <c r="F16" s="478" t="s">
        <v>888</v>
      </c>
      <c r="G16" s="478" t="s">
        <v>888</v>
      </c>
      <c r="H16" s="478" t="s">
        <v>888</v>
      </c>
      <c r="I16" s="478" t="s">
        <v>888</v>
      </c>
      <c r="J16" s="478" t="s">
        <v>888</v>
      </c>
      <c r="K16" s="478" t="s">
        <v>888</v>
      </c>
      <c r="L16" s="478" t="s">
        <v>888</v>
      </c>
      <c r="M16" s="478" t="s">
        <v>888</v>
      </c>
      <c r="N16" s="478" t="s">
        <v>888</v>
      </c>
      <c r="O16" s="465"/>
      <c r="P16" s="214" t="str">
        <f t="shared" si="1"/>
        <v>NA</v>
      </c>
      <c r="Q16" s="215" t="str">
        <f t="shared" si="2"/>
        <v>NA</v>
      </c>
    </row>
    <row r="17" spans="1:17" ht="15" hidden="1" customHeight="1" x14ac:dyDescent="0.35">
      <c r="A17" s="128" t="s">
        <v>1646</v>
      </c>
      <c r="B17" s="432" t="s">
        <v>1647</v>
      </c>
      <c r="C17" s="433" t="s">
        <v>1539</v>
      </c>
      <c r="D17" s="535" t="s">
        <v>345</v>
      </c>
      <c r="E17" s="478" t="s">
        <v>888</v>
      </c>
      <c r="F17" s="478" t="s">
        <v>888</v>
      </c>
      <c r="G17" s="478" t="s">
        <v>888</v>
      </c>
      <c r="H17" s="478" t="s">
        <v>888</v>
      </c>
      <c r="I17" s="478" t="s">
        <v>888</v>
      </c>
      <c r="J17" s="478" t="s">
        <v>888</v>
      </c>
      <c r="K17" s="478" t="s">
        <v>888</v>
      </c>
      <c r="L17" s="478" t="s">
        <v>888</v>
      </c>
      <c r="M17" s="478" t="s">
        <v>888</v>
      </c>
      <c r="N17" s="478" t="s">
        <v>888</v>
      </c>
      <c r="O17" s="465"/>
      <c r="P17" s="214" t="str">
        <f t="shared" si="1"/>
        <v>NA</v>
      </c>
      <c r="Q17" s="215" t="str">
        <f t="shared" si="2"/>
        <v>NA</v>
      </c>
    </row>
    <row r="18" spans="1:17" ht="15" hidden="1" customHeight="1" x14ac:dyDescent="0.35">
      <c r="A18" s="128" t="s">
        <v>1648</v>
      </c>
      <c r="B18" s="432" t="s">
        <v>1649</v>
      </c>
      <c r="C18" s="433" t="s">
        <v>1542</v>
      </c>
      <c r="D18" s="535" t="s">
        <v>345</v>
      </c>
      <c r="E18" s="478" t="s">
        <v>888</v>
      </c>
      <c r="F18" s="478" t="s">
        <v>888</v>
      </c>
      <c r="G18" s="478" t="s">
        <v>888</v>
      </c>
      <c r="H18" s="478" t="s">
        <v>888</v>
      </c>
      <c r="I18" s="478" t="s">
        <v>888</v>
      </c>
      <c r="J18" s="478" t="s">
        <v>888</v>
      </c>
      <c r="K18" s="478" t="s">
        <v>888</v>
      </c>
      <c r="L18" s="478" t="s">
        <v>888</v>
      </c>
      <c r="M18" s="478" t="s">
        <v>888</v>
      </c>
      <c r="N18" s="478" t="s">
        <v>888</v>
      </c>
      <c r="O18" s="465"/>
      <c r="P18" s="214" t="str">
        <f t="shared" si="1"/>
        <v>NA</v>
      </c>
      <c r="Q18" s="215" t="str">
        <f t="shared" si="2"/>
        <v>NA</v>
      </c>
    </row>
    <row r="19" spans="1:17" ht="15" hidden="1" customHeight="1" x14ac:dyDescent="0.35">
      <c r="A19" s="128" t="s">
        <v>1650</v>
      </c>
      <c r="B19" s="432" t="s">
        <v>1651</v>
      </c>
      <c r="C19" s="433" t="s">
        <v>1545</v>
      </c>
      <c r="D19" s="535" t="s">
        <v>345</v>
      </c>
      <c r="E19" s="478" t="s">
        <v>888</v>
      </c>
      <c r="F19" s="478" t="s">
        <v>888</v>
      </c>
      <c r="G19" s="478" t="s">
        <v>888</v>
      </c>
      <c r="H19" s="478" t="s">
        <v>888</v>
      </c>
      <c r="I19" s="478" t="s">
        <v>888</v>
      </c>
      <c r="J19" s="478" t="s">
        <v>888</v>
      </c>
      <c r="K19" s="478" t="s">
        <v>888</v>
      </c>
      <c r="L19" s="478" t="s">
        <v>888</v>
      </c>
      <c r="M19" s="478" t="s">
        <v>888</v>
      </c>
      <c r="N19" s="478" t="s">
        <v>888</v>
      </c>
      <c r="O19" s="465"/>
      <c r="P19" s="214" t="str">
        <f t="shared" si="1"/>
        <v>NA</v>
      </c>
      <c r="Q19" s="215" t="str">
        <f t="shared" si="2"/>
        <v>NA</v>
      </c>
    </row>
    <row r="20" spans="1:17" ht="15" hidden="1" customHeight="1" x14ac:dyDescent="0.35">
      <c r="A20" s="128" t="s">
        <v>1652</v>
      </c>
      <c r="B20" s="432" t="s">
        <v>1653</v>
      </c>
      <c r="C20" s="433" t="s">
        <v>1548</v>
      </c>
      <c r="D20" s="535" t="s">
        <v>345</v>
      </c>
      <c r="E20" s="478" t="s">
        <v>888</v>
      </c>
      <c r="F20" s="478" t="s">
        <v>888</v>
      </c>
      <c r="G20" s="478" t="s">
        <v>888</v>
      </c>
      <c r="H20" s="478" t="s">
        <v>888</v>
      </c>
      <c r="I20" s="478" t="s">
        <v>888</v>
      </c>
      <c r="J20" s="478" t="s">
        <v>888</v>
      </c>
      <c r="K20" s="478" t="s">
        <v>888</v>
      </c>
      <c r="L20" s="478" t="s">
        <v>888</v>
      </c>
      <c r="M20" s="478" t="s">
        <v>888</v>
      </c>
      <c r="N20" s="478" t="s">
        <v>888</v>
      </c>
      <c r="O20" s="465"/>
      <c r="P20" s="214" t="str">
        <f t="shared" si="1"/>
        <v>NA</v>
      </c>
      <c r="Q20" s="215" t="str">
        <f t="shared" si="2"/>
        <v>NA</v>
      </c>
    </row>
    <row r="21" spans="1:17" ht="15" hidden="1" customHeight="1" x14ac:dyDescent="0.35">
      <c r="A21" s="128" t="s">
        <v>1654</v>
      </c>
      <c r="B21" s="432" t="s">
        <v>1655</v>
      </c>
      <c r="C21" s="433" t="s">
        <v>1551</v>
      </c>
      <c r="D21" s="535" t="s">
        <v>345</v>
      </c>
      <c r="E21" s="478" t="s">
        <v>888</v>
      </c>
      <c r="F21" s="478" t="s">
        <v>888</v>
      </c>
      <c r="G21" s="478" t="s">
        <v>888</v>
      </c>
      <c r="H21" s="478" t="s">
        <v>888</v>
      </c>
      <c r="I21" s="478" t="s">
        <v>888</v>
      </c>
      <c r="J21" s="478" t="s">
        <v>888</v>
      </c>
      <c r="K21" s="478" t="s">
        <v>888</v>
      </c>
      <c r="L21" s="478" t="s">
        <v>888</v>
      </c>
      <c r="M21" s="478" t="s">
        <v>888</v>
      </c>
      <c r="N21" s="478" t="s">
        <v>888</v>
      </c>
      <c r="O21" s="465"/>
      <c r="P21" s="214" t="str">
        <f t="shared" si="1"/>
        <v>NA</v>
      </c>
      <c r="Q21" s="215" t="str">
        <f t="shared" si="2"/>
        <v>NA</v>
      </c>
    </row>
    <row r="22" spans="1:17" ht="15" hidden="1" customHeight="1" x14ac:dyDescent="0.35">
      <c r="A22" s="128" t="s">
        <v>1656</v>
      </c>
      <c r="B22" s="432" t="s">
        <v>1657</v>
      </c>
      <c r="C22" s="433" t="s">
        <v>1554</v>
      </c>
      <c r="D22" s="535" t="s">
        <v>345</v>
      </c>
      <c r="E22" s="478" t="s">
        <v>888</v>
      </c>
      <c r="F22" s="478" t="s">
        <v>888</v>
      </c>
      <c r="G22" s="478" t="s">
        <v>888</v>
      </c>
      <c r="H22" s="478" t="s">
        <v>888</v>
      </c>
      <c r="I22" s="478" t="s">
        <v>888</v>
      </c>
      <c r="J22" s="478" t="s">
        <v>888</v>
      </c>
      <c r="K22" s="478" t="s">
        <v>888</v>
      </c>
      <c r="L22" s="478" t="s">
        <v>888</v>
      </c>
      <c r="M22" s="478" t="s">
        <v>888</v>
      </c>
      <c r="N22" s="478" t="s">
        <v>888</v>
      </c>
      <c r="O22" s="465"/>
      <c r="P22" s="214" t="str">
        <f t="shared" si="1"/>
        <v>NA</v>
      </c>
      <c r="Q22" s="215" t="str">
        <f t="shared" si="2"/>
        <v>NA</v>
      </c>
    </row>
    <row r="23" spans="1:17" ht="15" hidden="1" customHeight="1" x14ac:dyDescent="0.35">
      <c r="A23" s="128" t="s">
        <v>1658</v>
      </c>
      <c r="B23" s="432" t="s">
        <v>1659</v>
      </c>
      <c r="C23" s="433" t="s">
        <v>1288</v>
      </c>
      <c r="D23" s="535" t="s">
        <v>345</v>
      </c>
      <c r="E23" s="478" t="s">
        <v>888</v>
      </c>
      <c r="F23" s="478" t="s">
        <v>888</v>
      </c>
      <c r="G23" s="478" t="s">
        <v>888</v>
      </c>
      <c r="H23" s="478" t="s">
        <v>888</v>
      </c>
      <c r="I23" s="478" t="s">
        <v>888</v>
      </c>
      <c r="J23" s="478" t="s">
        <v>888</v>
      </c>
      <c r="K23" s="478" t="s">
        <v>888</v>
      </c>
      <c r="L23" s="478" t="s">
        <v>888</v>
      </c>
      <c r="M23" s="478" t="s">
        <v>888</v>
      </c>
      <c r="N23" s="478" t="s">
        <v>888</v>
      </c>
      <c r="O23" s="465"/>
      <c r="P23" s="214" t="str">
        <f t="shared" si="1"/>
        <v>NA</v>
      </c>
      <c r="Q23" s="215" t="str">
        <f t="shared" si="2"/>
        <v>NA</v>
      </c>
    </row>
    <row r="24" spans="1:17" ht="15" hidden="1" customHeight="1" x14ac:dyDescent="0.35">
      <c r="A24" s="128" t="s">
        <v>1660</v>
      </c>
      <c r="B24" s="432" t="s">
        <v>1661</v>
      </c>
      <c r="C24" s="433" t="s">
        <v>1314</v>
      </c>
      <c r="D24" s="535" t="s">
        <v>345</v>
      </c>
      <c r="E24" s="478" t="s">
        <v>888</v>
      </c>
      <c r="F24" s="478" t="s">
        <v>888</v>
      </c>
      <c r="G24" s="478" t="s">
        <v>888</v>
      </c>
      <c r="H24" s="478" t="s">
        <v>888</v>
      </c>
      <c r="I24" s="478" t="s">
        <v>888</v>
      </c>
      <c r="J24" s="478" t="s">
        <v>888</v>
      </c>
      <c r="K24" s="478" t="s">
        <v>888</v>
      </c>
      <c r="L24" s="478" t="s">
        <v>888</v>
      </c>
      <c r="M24" s="478" t="s">
        <v>888</v>
      </c>
      <c r="N24" s="478" t="s">
        <v>888</v>
      </c>
      <c r="O24" s="465"/>
      <c r="P24" s="214" t="str">
        <f t="shared" si="1"/>
        <v>NA</v>
      </c>
      <c r="Q24" s="215" t="str">
        <f t="shared" si="2"/>
        <v>NA</v>
      </c>
    </row>
    <row r="25" spans="1:17" ht="15" customHeight="1" x14ac:dyDescent="0.35">
      <c r="A25" s="128" t="s">
        <v>1662</v>
      </c>
      <c r="B25" s="436" t="s">
        <v>654</v>
      </c>
      <c r="C25" s="438" t="s">
        <v>1663</v>
      </c>
      <c r="D25" s="559" t="s">
        <v>345</v>
      </c>
      <c r="E25" s="478">
        <v>-2.5499999999999998</v>
      </c>
      <c r="F25" s="478">
        <v>-6.3760000000000003</v>
      </c>
      <c r="G25" s="478">
        <v>0.57299999999999995</v>
      </c>
      <c r="H25" s="478">
        <v>-8.3529999999999998</v>
      </c>
      <c r="I25" s="478">
        <v>251.94800000000001</v>
      </c>
      <c r="J25" s="478">
        <v>-47.741</v>
      </c>
      <c r="K25" s="478">
        <v>65.518000000000001</v>
      </c>
      <c r="L25" s="478">
        <v>0.121</v>
      </c>
      <c r="M25" s="478">
        <v>261.49299999999994</v>
      </c>
      <c r="N25" s="478">
        <v>243.595</v>
      </c>
      <c r="O25" s="465"/>
      <c r="P25" s="214">
        <f t="shared" si="1"/>
        <v>0</v>
      </c>
      <c r="Q25" s="215">
        <f t="shared" si="2"/>
        <v>0</v>
      </c>
    </row>
    <row r="26" spans="1:17" ht="15" hidden="1" customHeight="1" x14ac:dyDescent="0.35">
      <c r="A26" s="128" t="s">
        <v>1664</v>
      </c>
      <c r="B26" s="432" t="s">
        <v>1665</v>
      </c>
      <c r="C26" s="433" t="s">
        <v>1563</v>
      </c>
      <c r="D26" s="414" t="s">
        <v>345</v>
      </c>
      <c r="E26" s="478" t="s">
        <v>888</v>
      </c>
      <c r="F26" s="478" t="s">
        <v>888</v>
      </c>
      <c r="G26" s="478" t="s">
        <v>888</v>
      </c>
      <c r="H26" s="478" t="s">
        <v>888</v>
      </c>
      <c r="I26" s="478" t="s">
        <v>888</v>
      </c>
      <c r="J26" s="478" t="s">
        <v>888</v>
      </c>
      <c r="K26" s="478" t="s">
        <v>888</v>
      </c>
      <c r="L26" s="478" t="s">
        <v>888</v>
      </c>
      <c r="M26" s="478" t="s">
        <v>888</v>
      </c>
      <c r="N26" s="478" t="s">
        <v>888</v>
      </c>
      <c r="O26" s="465"/>
      <c r="P26" s="214" t="str">
        <f t="shared" si="1"/>
        <v>NA</v>
      </c>
      <c r="Q26" s="215" t="str">
        <f t="shared" si="2"/>
        <v>NA</v>
      </c>
    </row>
    <row r="27" spans="1:17" ht="15" hidden="1" customHeight="1" x14ac:dyDescent="0.35">
      <c r="A27" s="128" t="s">
        <v>1666</v>
      </c>
      <c r="B27" s="432" t="s">
        <v>1667</v>
      </c>
      <c r="C27" s="433" t="s">
        <v>1536</v>
      </c>
      <c r="D27" s="414" t="s">
        <v>345</v>
      </c>
      <c r="E27" s="478" t="s">
        <v>888</v>
      </c>
      <c r="F27" s="478" t="s">
        <v>888</v>
      </c>
      <c r="G27" s="478" t="s">
        <v>888</v>
      </c>
      <c r="H27" s="478" t="s">
        <v>888</v>
      </c>
      <c r="I27" s="478" t="s">
        <v>888</v>
      </c>
      <c r="J27" s="478" t="s">
        <v>888</v>
      </c>
      <c r="K27" s="478" t="s">
        <v>888</v>
      </c>
      <c r="L27" s="478" t="s">
        <v>888</v>
      </c>
      <c r="M27" s="478" t="s">
        <v>888</v>
      </c>
      <c r="N27" s="478" t="s">
        <v>888</v>
      </c>
      <c r="O27" s="465"/>
      <c r="P27" s="214" t="str">
        <f t="shared" si="1"/>
        <v>NA</v>
      </c>
      <c r="Q27" s="215" t="str">
        <f t="shared" si="2"/>
        <v>NA</v>
      </c>
    </row>
    <row r="28" spans="1:17" ht="15" hidden="1" customHeight="1" x14ac:dyDescent="0.35">
      <c r="A28" s="128" t="s">
        <v>1668</v>
      </c>
      <c r="B28" s="432" t="s">
        <v>1669</v>
      </c>
      <c r="C28" s="433" t="s">
        <v>1539</v>
      </c>
      <c r="D28" s="414" t="s">
        <v>345</v>
      </c>
      <c r="E28" s="478" t="s">
        <v>888</v>
      </c>
      <c r="F28" s="478" t="s">
        <v>888</v>
      </c>
      <c r="G28" s="478" t="s">
        <v>888</v>
      </c>
      <c r="H28" s="478" t="s">
        <v>888</v>
      </c>
      <c r="I28" s="478" t="s">
        <v>888</v>
      </c>
      <c r="J28" s="478" t="s">
        <v>888</v>
      </c>
      <c r="K28" s="478" t="s">
        <v>888</v>
      </c>
      <c r="L28" s="478" t="s">
        <v>888</v>
      </c>
      <c r="M28" s="478" t="s">
        <v>888</v>
      </c>
      <c r="N28" s="478" t="s">
        <v>888</v>
      </c>
      <c r="O28" s="465"/>
      <c r="P28" s="214" t="str">
        <f t="shared" si="1"/>
        <v>NA</v>
      </c>
      <c r="Q28" s="215" t="str">
        <f t="shared" si="2"/>
        <v>NA</v>
      </c>
    </row>
    <row r="29" spans="1:17" ht="15" hidden="1" customHeight="1" x14ac:dyDescent="0.35">
      <c r="A29" s="128" t="s">
        <v>1670</v>
      </c>
      <c r="B29" s="432" t="s">
        <v>1671</v>
      </c>
      <c r="C29" s="433" t="s">
        <v>1542</v>
      </c>
      <c r="D29" s="414" t="s">
        <v>345</v>
      </c>
      <c r="E29" s="478" t="s">
        <v>888</v>
      </c>
      <c r="F29" s="478" t="s">
        <v>888</v>
      </c>
      <c r="G29" s="478" t="s">
        <v>888</v>
      </c>
      <c r="H29" s="478" t="s">
        <v>888</v>
      </c>
      <c r="I29" s="478" t="s">
        <v>888</v>
      </c>
      <c r="J29" s="478" t="s">
        <v>888</v>
      </c>
      <c r="K29" s="478" t="s">
        <v>888</v>
      </c>
      <c r="L29" s="478" t="s">
        <v>888</v>
      </c>
      <c r="M29" s="478" t="s">
        <v>888</v>
      </c>
      <c r="N29" s="478" t="s">
        <v>888</v>
      </c>
      <c r="O29" s="465"/>
      <c r="P29" s="214" t="str">
        <f t="shared" si="1"/>
        <v>NA</v>
      </c>
      <c r="Q29" s="215" t="str">
        <f t="shared" si="2"/>
        <v>NA</v>
      </c>
    </row>
    <row r="30" spans="1:17" ht="15" hidden="1" customHeight="1" x14ac:dyDescent="0.35">
      <c r="A30" s="128" t="s">
        <v>1672</v>
      </c>
      <c r="B30" s="432" t="s">
        <v>1673</v>
      </c>
      <c r="C30" s="433" t="s">
        <v>1545</v>
      </c>
      <c r="D30" s="414" t="s">
        <v>345</v>
      </c>
      <c r="E30" s="478" t="s">
        <v>888</v>
      </c>
      <c r="F30" s="478" t="s">
        <v>888</v>
      </c>
      <c r="G30" s="478" t="s">
        <v>888</v>
      </c>
      <c r="H30" s="478" t="s">
        <v>888</v>
      </c>
      <c r="I30" s="478" t="s">
        <v>888</v>
      </c>
      <c r="J30" s="478" t="s">
        <v>888</v>
      </c>
      <c r="K30" s="478" t="s">
        <v>888</v>
      </c>
      <c r="L30" s="478" t="s">
        <v>888</v>
      </c>
      <c r="M30" s="478" t="s">
        <v>888</v>
      </c>
      <c r="N30" s="478" t="s">
        <v>888</v>
      </c>
      <c r="O30" s="465"/>
      <c r="P30" s="214" t="str">
        <f t="shared" si="1"/>
        <v>NA</v>
      </c>
      <c r="Q30" s="215" t="str">
        <f t="shared" si="2"/>
        <v>NA</v>
      </c>
    </row>
    <row r="31" spans="1:17" ht="15" hidden="1" customHeight="1" x14ac:dyDescent="0.35">
      <c r="A31" s="128" t="s">
        <v>1674</v>
      </c>
      <c r="B31" s="432" t="s">
        <v>1675</v>
      </c>
      <c r="C31" s="433" t="s">
        <v>1548</v>
      </c>
      <c r="D31" s="414" t="s">
        <v>345</v>
      </c>
      <c r="E31" s="478" t="s">
        <v>888</v>
      </c>
      <c r="F31" s="478" t="s">
        <v>888</v>
      </c>
      <c r="G31" s="478" t="s">
        <v>888</v>
      </c>
      <c r="H31" s="478" t="s">
        <v>888</v>
      </c>
      <c r="I31" s="478" t="s">
        <v>888</v>
      </c>
      <c r="J31" s="478" t="s">
        <v>888</v>
      </c>
      <c r="K31" s="478" t="s">
        <v>888</v>
      </c>
      <c r="L31" s="478" t="s">
        <v>888</v>
      </c>
      <c r="M31" s="478" t="s">
        <v>888</v>
      </c>
      <c r="N31" s="478" t="s">
        <v>888</v>
      </c>
      <c r="O31" s="465"/>
      <c r="P31" s="214" t="str">
        <f t="shared" si="1"/>
        <v>NA</v>
      </c>
      <c r="Q31" s="215" t="str">
        <f t="shared" si="2"/>
        <v>NA</v>
      </c>
    </row>
    <row r="32" spans="1:17" ht="15" hidden="1" customHeight="1" x14ac:dyDescent="0.35">
      <c r="A32" s="128" t="s">
        <v>1676</v>
      </c>
      <c r="B32" s="432" t="s">
        <v>1677</v>
      </c>
      <c r="C32" s="433" t="s">
        <v>1551</v>
      </c>
      <c r="D32" s="414" t="s">
        <v>345</v>
      </c>
      <c r="E32" s="478" t="s">
        <v>888</v>
      </c>
      <c r="F32" s="478" t="s">
        <v>888</v>
      </c>
      <c r="G32" s="478" t="s">
        <v>888</v>
      </c>
      <c r="H32" s="478" t="s">
        <v>888</v>
      </c>
      <c r="I32" s="478" t="s">
        <v>888</v>
      </c>
      <c r="J32" s="478" t="s">
        <v>888</v>
      </c>
      <c r="K32" s="478" t="s">
        <v>888</v>
      </c>
      <c r="L32" s="478" t="s">
        <v>888</v>
      </c>
      <c r="M32" s="478" t="s">
        <v>888</v>
      </c>
      <c r="N32" s="478" t="s">
        <v>888</v>
      </c>
      <c r="O32" s="465"/>
      <c r="P32" s="214" t="str">
        <f t="shared" si="1"/>
        <v>NA</v>
      </c>
      <c r="Q32" s="215" t="str">
        <f t="shared" si="2"/>
        <v>NA</v>
      </c>
    </row>
    <row r="33" spans="1:17" ht="15" hidden="1" customHeight="1" x14ac:dyDescent="0.35">
      <c r="A33" s="128" t="s">
        <v>1678</v>
      </c>
      <c r="B33" s="432" t="s">
        <v>1679</v>
      </c>
      <c r="C33" s="433" t="s">
        <v>1578</v>
      </c>
      <c r="D33" s="414" t="s">
        <v>345</v>
      </c>
      <c r="E33" s="478" t="s">
        <v>888</v>
      </c>
      <c r="F33" s="478" t="s">
        <v>888</v>
      </c>
      <c r="G33" s="478" t="s">
        <v>888</v>
      </c>
      <c r="H33" s="478" t="s">
        <v>888</v>
      </c>
      <c r="I33" s="478" t="s">
        <v>888</v>
      </c>
      <c r="J33" s="478" t="s">
        <v>888</v>
      </c>
      <c r="K33" s="478" t="s">
        <v>888</v>
      </c>
      <c r="L33" s="478" t="s">
        <v>888</v>
      </c>
      <c r="M33" s="478" t="s">
        <v>888</v>
      </c>
      <c r="N33" s="478" t="s">
        <v>888</v>
      </c>
      <c r="O33" s="465"/>
      <c r="P33" s="214" t="str">
        <f t="shared" si="1"/>
        <v>NA</v>
      </c>
      <c r="Q33" s="215" t="str">
        <f t="shared" si="2"/>
        <v>NA</v>
      </c>
    </row>
    <row r="34" spans="1:17" ht="15" customHeight="1" x14ac:dyDescent="0.35">
      <c r="A34" s="128" t="s">
        <v>1680</v>
      </c>
      <c r="B34" s="429" t="s">
        <v>1681</v>
      </c>
      <c r="C34" s="525" t="s">
        <v>1373</v>
      </c>
      <c r="D34" s="414" t="s">
        <v>345</v>
      </c>
      <c r="E34" s="478" t="s">
        <v>888</v>
      </c>
      <c r="F34" s="478" t="s">
        <v>888</v>
      </c>
      <c r="G34" s="478" t="s">
        <v>888</v>
      </c>
      <c r="H34" s="478" t="s">
        <v>888</v>
      </c>
      <c r="I34" s="478" t="s">
        <v>888</v>
      </c>
      <c r="J34" s="478" t="s">
        <v>888</v>
      </c>
      <c r="K34" s="478" t="s">
        <v>888</v>
      </c>
      <c r="L34" s="478" t="s">
        <v>888</v>
      </c>
      <c r="M34" s="478" t="s">
        <v>888</v>
      </c>
      <c r="N34" s="478" t="s">
        <v>888</v>
      </c>
      <c r="O34" s="465"/>
      <c r="P34" s="214" t="str">
        <f t="shared" si="1"/>
        <v>NA</v>
      </c>
      <c r="Q34" s="215" t="str">
        <f t="shared" si="2"/>
        <v>NA</v>
      </c>
    </row>
    <row r="35" spans="1:17" ht="15" customHeight="1" x14ac:dyDescent="0.35">
      <c r="A35" s="128" t="s">
        <v>1682</v>
      </c>
      <c r="B35" s="549" t="s">
        <v>1683</v>
      </c>
      <c r="C35" s="550" t="s">
        <v>1390</v>
      </c>
      <c r="D35" s="414" t="s">
        <v>345</v>
      </c>
      <c r="E35" s="478" t="s">
        <v>888</v>
      </c>
      <c r="F35" s="478" t="s">
        <v>888</v>
      </c>
      <c r="G35" s="478" t="s">
        <v>888</v>
      </c>
      <c r="H35" s="478" t="s">
        <v>888</v>
      </c>
      <c r="I35" s="478" t="s">
        <v>888</v>
      </c>
      <c r="J35" s="478" t="s">
        <v>888</v>
      </c>
      <c r="K35" s="478" t="s">
        <v>888</v>
      </c>
      <c r="L35" s="478" t="s">
        <v>888</v>
      </c>
      <c r="M35" s="478" t="s">
        <v>888</v>
      </c>
      <c r="N35" s="478" t="s">
        <v>888</v>
      </c>
      <c r="O35" s="465"/>
      <c r="P35" s="214" t="str">
        <f t="shared" si="1"/>
        <v>NA</v>
      </c>
      <c r="Q35" s="215" t="str">
        <f t="shared" si="2"/>
        <v>NA</v>
      </c>
    </row>
    <row r="36" spans="1:17" ht="15" customHeight="1" x14ac:dyDescent="0.35">
      <c r="A36" s="128"/>
      <c r="B36" s="463" t="s">
        <v>343</v>
      </c>
      <c r="C36" s="464" t="s">
        <v>407</v>
      </c>
      <c r="D36" s="414" t="s">
        <v>345</v>
      </c>
      <c r="E36" s="551" t="s">
        <v>343</v>
      </c>
      <c r="F36" s="551" t="s">
        <v>343</v>
      </c>
      <c r="G36" s="551" t="s">
        <v>343</v>
      </c>
      <c r="H36" s="552" t="s">
        <v>343</v>
      </c>
      <c r="I36" s="551" t="s">
        <v>343</v>
      </c>
      <c r="J36" s="551" t="s">
        <v>343</v>
      </c>
      <c r="K36" s="552" t="s">
        <v>343</v>
      </c>
      <c r="L36" s="551" t="s">
        <v>343</v>
      </c>
      <c r="M36" s="553" t="s">
        <v>343</v>
      </c>
      <c r="N36" s="551" t="s">
        <v>343</v>
      </c>
      <c r="O36" s="465"/>
      <c r="P36" s="214">
        <f t="shared" si="1"/>
        <v>0</v>
      </c>
      <c r="Q36" s="215">
        <f t="shared" si="2"/>
        <v>0</v>
      </c>
    </row>
    <row r="37" spans="1:17" ht="15" customHeight="1" x14ac:dyDescent="0.35">
      <c r="A37" s="128" t="s">
        <v>1684</v>
      </c>
      <c r="B37" s="418" t="s">
        <v>1685</v>
      </c>
      <c r="C37" s="458" t="s">
        <v>1686</v>
      </c>
      <c r="D37" s="419" t="s">
        <v>345</v>
      </c>
      <c r="E37" s="497">
        <f>E14-E25</f>
        <v>-59.1</v>
      </c>
      <c r="F37" s="497">
        <f t="shared" ref="F37:N37" si="3">F14-F25</f>
        <v>-19.625</v>
      </c>
      <c r="G37" s="497">
        <f t="shared" si="3"/>
        <v>0</v>
      </c>
      <c r="H37" s="497">
        <f t="shared" si="3"/>
        <v>-78.725000000000009</v>
      </c>
      <c r="I37" s="497">
        <f t="shared" si="3"/>
        <v>-234.26500000000001</v>
      </c>
      <c r="J37" s="497">
        <f t="shared" si="3"/>
        <v>-280.83500000000004</v>
      </c>
      <c r="K37" s="497">
        <f t="shared" si="3"/>
        <v>-263.30700000000002</v>
      </c>
      <c r="L37" s="497">
        <f t="shared" si="3"/>
        <v>0</v>
      </c>
      <c r="M37" s="497">
        <f t="shared" si="3"/>
        <v>-857.13199999999995</v>
      </c>
      <c r="N37" s="497">
        <f t="shared" si="3"/>
        <v>-312.99</v>
      </c>
      <c r="O37" s="465"/>
      <c r="P37" s="216">
        <f t="shared" si="1"/>
        <v>-1.4210854715202004E-14</v>
      </c>
      <c r="Q37" s="217">
        <f t="shared" si="2"/>
        <v>1.1368683772161603E-13</v>
      </c>
    </row>
    <row r="38" spans="1:17" ht="15" customHeight="1" x14ac:dyDescent="0.35">
      <c r="A38" s="128" t="s">
        <v>1687</v>
      </c>
      <c r="B38" s="432" t="s">
        <v>1688</v>
      </c>
      <c r="C38" s="433" t="s">
        <v>1689</v>
      </c>
      <c r="D38" s="414" t="s">
        <v>345</v>
      </c>
      <c r="E38" s="478" t="s">
        <v>888</v>
      </c>
      <c r="F38" s="478" t="s">
        <v>888</v>
      </c>
      <c r="G38" s="478" t="s">
        <v>888</v>
      </c>
      <c r="H38" s="478" t="s">
        <v>888</v>
      </c>
      <c r="I38" s="478" t="s">
        <v>888</v>
      </c>
      <c r="J38" s="478" t="s">
        <v>888</v>
      </c>
      <c r="K38" s="478" t="s">
        <v>888</v>
      </c>
      <c r="L38" s="478" t="s">
        <v>888</v>
      </c>
      <c r="M38" s="478" t="s">
        <v>888</v>
      </c>
      <c r="N38" s="478" t="s">
        <v>888</v>
      </c>
      <c r="O38" s="465"/>
      <c r="P38" s="82" t="str">
        <f t="shared" si="1"/>
        <v>NA</v>
      </c>
      <c r="Q38" s="83" t="str">
        <f t="shared" si="2"/>
        <v>NA</v>
      </c>
    </row>
    <row r="39" spans="1:17" ht="10.95" customHeight="1" x14ac:dyDescent="0.35">
      <c r="A39" s="128" t="s">
        <v>1690</v>
      </c>
      <c r="B39" s="432" t="s">
        <v>1691</v>
      </c>
      <c r="C39" s="526" t="s">
        <v>1692</v>
      </c>
      <c r="D39" s="414" t="s">
        <v>345</v>
      </c>
      <c r="E39" s="478" t="s">
        <v>888</v>
      </c>
      <c r="F39" s="478" t="s">
        <v>888</v>
      </c>
      <c r="G39" s="478" t="s">
        <v>888</v>
      </c>
      <c r="H39" s="478" t="s">
        <v>888</v>
      </c>
      <c r="I39" s="478" t="s">
        <v>888</v>
      </c>
      <c r="J39" s="478" t="s">
        <v>888</v>
      </c>
      <c r="K39" s="478" t="s">
        <v>888</v>
      </c>
      <c r="L39" s="478" t="s">
        <v>888</v>
      </c>
      <c r="M39" s="478" t="s">
        <v>888</v>
      </c>
      <c r="N39" s="478" t="s">
        <v>888</v>
      </c>
      <c r="O39" s="465"/>
      <c r="P39" s="82" t="str">
        <f t="shared" si="1"/>
        <v>NA</v>
      </c>
      <c r="Q39" s="83" t="str">
        <f t="shared" si="2"/>
        <v>NA</v>
      </c>
    </row>
    <row r="40" spans="1:17" ht="10.95" customHeight="1" x14ac:dyDescent="0.35">
      <c r="A40" s="128" t="s">
        <v>1693</v>
      </c>
      <c r="B40" s="432" t="s">
        <v>1694</v>
      </c>
      <c r="C40" s="526" t="s">
        <v>1695</v>
      </c>
      <c r="D40" s="414" t="s">
        <v>345</v>
      </c>
      <c r="E40" s="478" t="s">
        <v>888</v>
      </c>
      <c r="F40" s="478" t="s">
        <v>888</v>
      </c>
      <c r="G40" s="478" t="s">
        <v>888</v>
      </c>
      <c r="H40" s="478" t="s">
        <v>888</v>
      </c>
      <c r="I40" s="478" t="s">
        <v>888</v>
      </c>
      <c r="J40" s="478" t="s">
        <v>888</v>
      </c>
      <c r="K40" s="478" t="s">
        <v>888</v>
      </c>
      <c r="L40" s="478" t="s">
        <v>888</v>
      </c>
      <c r="M40" s="478" t="s">
        <v>888</v>
      </c>
      <c r="N40" s="478" t="s">
        <v>888</v>
      </c>
      <c r="O40" s="465"/>
      <c r="P40" s="82" t="str">
        <f t="shared" si="1"/>
        <v>NA</v>
      </c>
      <c r="Q40" s="83" t="str">
        <f t="shared" si="2"/>
        <v>NA</v>
      </c>
    </row>
    <row r="41" spans="1:17" ht="10.95" customHeight="1" x14ac:dyDescent="0.35">
      <c r="A41" s="128" t="s">
        <v>1696</v>
      </c>
      <c r="B41" s="418" t="s">
        <v>1697</v>
      </c>
      <c r="C41" s="532" t="s">
        <v>1698</v>
      </c>
      <c r="D41" s="419" t="s">
        <v>345</v>
      </c>
      <c r="E41" s="497" t="s">
        <v>888</v>
      </c>
      <c r="F41" s="497" t="s">
        <v>888</v>
      </c>
      <c r="G41" s="497" t="s">
        <v>888</v>
      </c>
      <c r="H41" s="497" t="s">
        <v>888</v>
      </c>
      <c r="I41" s="497" t="s">
        <v>888</v>
      </c>
      <c r="J41" s="497" t="s">
        <v>888</v>
      </c>
      <c r="K41" s="497" t="s">
        <v>888</v>
      </c>
      <c r="L41" s="497" t="s">
        <v>888</v>
      </c>
      <c r="M41" s="497" t="s">
        <v>888</v>
      </c>
      <c r="N41" s="497" t="s">
        <v>888</v>
      </c>
      <c r="O41" s="465"/>
      <c r="P41" s="91" t="str">
        <f t="shared" si="1"/>
        <v>NA</v>
      </c>
      <c r="Q41" s="92" t="str">
        <f t="shared" si="2"/>
        <v>NA</v>
      </c>
    </row>
    <row r="42" spans="1:17" ht="10.5" customHeight="1" x14ac:dyDescent="0.35">
      <c r="B42" s="554"/>
      <c r="C42" s="526"/>
      <c r="D42" s="402"/>
      <c r="E42" s="555"/>
      <c r="F42" s="555"/>
      <c r="G42" s="555"/>
      <c r="H42" s="555"/>
      <c r="I42" s="555"/>
      <c r="J42" s="555"/>
      <c r="K42" s="555"/>
      <c r="L42" s="555"/>
      <c r="M42" s="555"/>
      <c r="N42" s="555"/>
      <c r="O42" s="465"/>
      <c r="P42" s="139"/>
      <c r="Q42" s="139"/>
    </row>
    <row r="43" spans="1:17" s="211" customFormat="1" ht="15" hidden="1" customHeight="1" x14ac:dyDescent="0.25">
      <c r="B43" s="100" t="s">
        <v>1699</v>
      </c>
      <c r="C43" s="133"/>
      <c r="D43" s="133"/>
      <c r="E43" s="147"/>
      <c r="F43" s="147"/>
      <c r="G43" s="147"/>
      <c r="H43" s="147"/>
      <c r="I43" s="147"/>
      <c r="J43" s="147"/>
      <c r="K43" s="147"/>
      <c r="L43" s="147"/>
      <c r="M43" s="148"/>
      <c r="N43" s="147"/>
      <c r="O43" s="608"/>
      <c r="P43" s="218"/>
      <c r="Q43" s="218"/>
    </row>
    <row r="44" spans="1:17" ht="12.9" hidden="1" customHeight="1" x14ac:dyDescent="0.35">
      <c r="B44" s="106" t="s">
        <v>427</v>
      </c>
      <c r="C44" s="107"/>
      <c r="D44" s="107" t="s">
        <v>345</v>
      </c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465"/>
      <c r="P44" s="139"/>
      <c r="Q44" s="139"/>
    </row>
    <row r="45" spans="1:17" ht="9.75" hidden="1" customHeight="1" x14ac:dyDescent="0.35">
      <c r="B45" s="106"/>
      <c r="C45" s="111" t="s">
        <v>1700</v>
      </c>
      <c r="D45" s="107"/>
      <c r="E45" s="112">
        <f t="shared" ref="E45:N45" si="4">IF(OR(E8="NA",E9="NA",E14="NA",E25="NA"),"NA",-SUM(E8)+SUM(E9)+SUM(E14)-SUM(E25))</f>
        <v>1.3766765505351941E-13</v>
      </c>
      <c r="F45" s="112">
        <f t="shared" si="4"/>
        <v>-8.8817841970012523E-16</v>
      </c>
      <c r="G45" s="112">
        <f t="shared" si="4"/>
        <v>0</v>
      </c>
      <c r="H45" s="112">
        <f t="shared" si="4"/>
        <v>1.9539925233402755E-14</v>
      </c>
      <c r="I45" s="112">
        <f t="shared" si="4"/>
        <v>0</v>
      </c>
      <c r="J45" s="112">
        <f t="shared" si="4"/>
        <v>1.4210854715202004E-14</v>
      </c>
      <c r="K45" s="112">
        <f t="shared" si="4"/>
        <v>2.8421709430404007E-14</v>
      </c>
      <c r="L45" s="112">
        <f t="shared" si="4"/>
        <v>0</v>
      </c>
      <c r="M45" s="112">
        <f t="shared" si="4"/>
        <v>1.1368683772161603E-13</v>
      </c>
      <c r="N45" s="112">
        <f t="shared" si="4"/>
        <v>1.1368683772161603E-13</v>
      </c>
      <c r="O45" s="465"/>
      <c r="P45" s="139"/>
      <c r="Q45" s="139"/>
    </row>
    <row r="46" spans="1:17" ht="9.75" hidden="1" customHeight="1" x14ac:dyDescent="0.35">
      <c r="B46" s="113"/>
      <c r="C46" s="111" t="s">
        <v>1701</v>
      </c>
      <c r="D46" s="111"/>
      <c r="E46" s="112" t="str">
        <f t="shared" ref="E46:N46" si="5">IF(OR(E9="NA",E10="NA",E11="NA",E12="NA",E13="NA"),"NA",-SUM(E9)+SUM(E10)+SUM(E11)+SUM(E12)+SUM(E13))</f>
        <v>NA</v>
      </c>
      <c r="F46" s="112" t="str">
        <f t="shared" si="5"/>
        <v>NA</v>
      </c>
      <c r="G46" s="112" t="str">
        <f t="shared" si="5"/>
        <v>NA</v>
      </c>
      <c r="H46" s="112" t="str">
        <f t="shared" si="5"/>
        <v>NA</v>
      </c>
      <c r="I46" s="112" t="str">
        <f t="shared" si="5"/>
        <v>NA</v>
      </c>
      <c r="J46" s="112" t="str">
        <f t="shared" si="5"/>
        <v>NA</v>
      </c>
      <c r="K46" s="112" t="str">
        <f t="shared" si="5"/>
        <v>NA</v>
      </c>
      <c r="L46" s="112" t="str">
        <f t="shared" si="5"/>
        <v>NA</v>
      </c>
      <c r="M46" s="112" t="str">
        <f t="shared" si="5"/>
        <v>NA</v>
      </c>
      <c r="N46" s="112" t="str">
        <f t="shared" si="5"/>
        <v>NA</v>
      </c>
      <c r="O46" s="465"/>
      <c r="P46" s="139"/>
      <c r="Q46" s="139"/>
    </row>
    <row r="47" spans="1:17" ht="9.75" hidden="1" customHeight="1" x14ac:dyDescent="0.35">
      <c r="B47" s="113"/>
      <c r="C47" s="111" t="s">
        <v>1702</v>
      </c>
      <c r="D47" s="111"/>
      <c r="E47" s="112" t="str">
        <f t="shared" ref="E47:N47" si="6">IF(OR(E14="NA",E23="NA",E24="NA"),"NA",-SUM(E14)+SUM(E23)+SUM(E24))</f>
        <v>NA</v>
      </c>
      <c r="F47" s="112" t="str">
        <f t="shared" si="6"/>
        <v>NA</v>
      </c>
      <c r="G47" s="112" t="str">
        <f t="shared" si="6"/>
        <v>NA</v>
      </c>
      <c r="H47" s="112" t="str">
        <f t="shared" si="6"/>
        <v>NA</v>
      </c>
      <c r="I47" s="112" t="str">
        <f t="shared" si="6"/>
        <v>NA</v>
      </c>
      <c r="J47" s="112" t="str">
        <f t="shared" si="6"/>
        <v>NA</v>
      </c>
      <c r="K47" s="112" t="str">
        <f t="shared" si="6"/>
        <v>NA</v>
      </c>
      <c r="L47" s="112" t="str">
        <f t="shared" si="6"/>
        <v>NA</v>
      </c>
      <c r="M47" s="112" t="str">
        <f t="shared" si="6"/>
        <v>NA</v>
      </c>
      <c r="N47" s="112" t="str">
        <f t="shared" si="6"/>
        <v>NA</v>
      </c>
      <c r="O47" s="465"/>
      <c r="P47" s="139"/>
      <c r="Q47" s="139"/>
    </row>
    <row r="48" spans="1:17" ht="9.75" hidden="1" customHeight="1" x14ac:dyDescent="0.35">
      <c r="B48" s="113"/>
      <c r="C48" s="111" t="s">
        <v>1703</v>
      </c>
      <c r="D48" s="111"/>
      <c r="E48" s="112" t="str">
        <f t="shared" ref="E48:N48" si="7">IF(OR(E14="NA",E15="NA",E16="NA",E17="NA",E18="NA",E19="NA",E20="NA",E21="NA",E22="NA"),"NA",-SUM(E14)+SUM(E15)+SUM(E16)+SUM(E17)+SUM(E18)+SUM(E19)+SUM(E20)+SUM(E21)+SUM(E22))</f>
        <v>NA</v>
      </c>
      <c r="F48" s="112" t="str">
        <f t="shared" si="7"/>
        <v>NA</v>
      </c>
      <c r="G48" s="112" t="str">
        <f t="shared" si="7"/>
        <v>NA</v>
      </c>
      <c r="H48" s="112" t="str">
        <f t="shared" si="7"/>
        <v>NA</v>
      </c>
      <c r="I48" s="112" t="str">
        <f t="shared" si="7"/>
        <v>NA</v>
      </c>
      <c r="J48" s="112" t="str">
        <f t="shared" si="7"/>
        <v>NA</v>
      </c>
      <c r="K48" s="112" t="str">
        <f t="shared" si="7"/>
        <v>NA</v>
      </c>
      <c r="L48" s="112" t="str">
        <f t="shared" si="7"/>
        <v>NA</v>
      </c>
      <c r="M48" s="112" t="str">
        <f t="shared" si="7"/>
        <v>NA</v>
      </c>
      <c r="N48" s="112" t="str">
        <f t="shared" si="7"/>
        <v>NA</v>
      </c>
      <c r="O48" s="465"/>
      <c r="P48" s="139"/>
      <c r="Q48" s="139"/>
    </row>
    <row r="49" spans="2:17" ht="9.75" hidden="1" customHeight="1" x14ac:dyDescent="0.35">
      <c r="B49" s="110"/>
      <c r="C49" s="107" t="s">
        <v>1704</v>
      </c>
      <c r="D49" s="111"/>
      <c r="E49" s="112" t="str">
        <f t="shared" ref="E49:N49" si="8">IF(OR(E25="NA",E34="NA",E35="NA"),"NA",-SUM(E25)+SUM(E34)+SUM(E35))</f>
        <v>NA</v>
      </c>
      <c r="F49" s="112" t="str">
        <f t="shared" si="8"/>
        <v>NA</v>
      </c>
      <c r="G49" s="112" t="str">
        <f t="shared" si="8"/>
        <v>NA</v>
      </c>
      <c r="H49" s="112" t="str">
        <f t="shared" si="8"/>
        <v>NA</v>
      </c>
      <c r="I49" s="112" t="str">
        <f t="shared" si="8"/>
        <v>NA</v>
      </c>
      <c r="J49" s="112" t="str">
        <f t="shared" si="8"/>
        <v>NA</v>
      </c>
      <c r="K49" s="112" t="str">
        <f t="shared" si="8"/>
        <v>NA</v>
      </c>
      <c r="L49" s="112" t="str">
        <f t="shared" si="8"/>
        <v>NA</v>
      </c>
      <c r="M49" s="112" t="str">
        <f t="shared" si="8"/>
        <v>NA</v>
      </c>
      <c r="N49" s="112" t="str">
        <f t="shared" si="8"/>
        <v>NA</v>
      </c>
      <c r="O49" s="465"/>
      <c r="P49" s="139"/>
      <c r="Q49" s="139"/>
    </row>
    <row r="50" spans="2:17" ht="9.75" hidden="1" customHeight="1" x14ac:dyDescent="0.35">
      <c r="B50" s="110"/>
      <c r="C50" s="111" t="s">
        <v>1705</v>
      </c>
      <c r="D50" s="111"/>
      <c r="E50" s="112" t="str">
        <f t="shared" ref="E50:N50" si="9">IF(OR(E25="NA",E26="NA",E27="NA",E28="NA",E29="NA",E30="NA",E31="NA",E32="NA",E33="NA"),"NA",-SUM(E25)+SUM(E26)+SUM(E27)+SUM(E28)+SUM(E29)+SUM(E30)+SUM(E31)+SUM(E32)+SUM(E33))</f>
        <v>NA</v>
      </c>
      <c r="F50" s="112" t="str">
        <f t="shared" si="9"/>
        <v>NA</v>
      </c>
      <c r="G50" s="112" t="str">
        <f t="shared" si="9"/>
        <v>NA</v>
      </c>
      <c r="H50" s="112" t="str">
        <f t="shared" si="9"/>
        <v>NA</v>
      </c>
      <c r="I50" s="112" t="str">
        <f t="shared" si="9"/>
        <v>NA</v>
      </c>
      <c r="J50" s="112" t="str">
        <f t="shared" si="9"/>
        <v>NA</v>
      </c>
      <c r="K50" s="112" t="str">
        <f t="shared" si="9"/>
        <v>NA</v>
      </c>
      <c r="L50" s="112" t="str">
        <f t="shared" si="9"/>
        <v>NA</v>
      </c>
      <c r="M50" s="112" t="str">
        <f t="shared" si="9"/>
        <v>NA</v>
      </c>
      <c r="N50" s="112" t="str">
        <f t="shared" si="9"/>
        <v>NA</v>
      </c>
      <c r="O50" s="465"/>
      <c r="P50" s="139"/>
      <c r="Q50" s="139"/>
    </row>
    <row r="51" spans="2:17" ht="9.75" hidden="1" customHeight="1" x14ac:dyDescent="0.35">
      <c r="B51" s="110"/>
      <c r="C51" s="111" t="s">
        <v>1706</v>
      </c>
      <c r="D51" s="111"/>
      <c r="E51" s="112">
        <f t="shared" ref="E51:N51" si="10">IF(OR(E37="NA",E14="NA",E25="NA"),"NA",-SUM(E37)+SUM(E14)-SUM(E25))</f>
        <v>2.6645352591003757E-15</v>
      </c>
      <c r="F51" s="112">
        <f t="shared" si="10"/>
        <v>-8.8817841970012523E-16</v>
      </c>
      <c r="G51" s="112">
        <f t="shared" si="10"/>
        <v>0</v>
      </c>
      <c r="H51" s="112">
        <f t="shared" si="10"/>
        <v>5.3290705182007514E-15</v>
      </c>
      <c r="I51" s="112">
        <f t="shared" si="10"/>
        <v>0</v>
      </c>
      <c r="J51" s="112">
        <f t="shared" si="10"/>
        <v>1.4210854715202004E-14</v>
      </c>
      <c r="K51" s="112">
        <f t="shared" si="10"/>
        <v>2.8421709430404007E-14</v>
      </c>
      <c r="L51" s="112">
        <f t="shared" si="10"/>
        <v>0</v>
      </c>
      <c r="M51" s="112">
        <f t="shared" si="10"/>
        <v>0</v>
      </c>
      <c r="N51" s="112">
        <f t="shared" si="10"/>
        <v>0</v>
      </c>
      <c r="O51" s="465"/>
      <c r="P51" s="139"/>
      <c r="Q51" s="139"/>
    </row>
    <row r="52" spans="2:17" ht="9.75" hidden="1" customHeight="1" x14ac:dyDescent="0.35">
      <c r="B52" s="110"/>
      <c r="C52" s="111" t="s">
        <v>1707</v>
      </c>
      <c r="D52" s="111"/>
      <c r="E52" s="112" t="str">
        <f t="shared" ref="E52:N52" si="11">IF(OR(E38="NA",E26="NA",E27="NA",E28="NA",E29="NA",E31="NA",E33="NA"),"NA",-SUM(E38)+SUM(E26)+SUM(E27)+SUM(E28)+SUM(E29)+SUM(E31)+SUM(E33))</f>
        <v>NA</v>
      </c>
      <c r="F52" s="112" t="str">
        <f t="shared" si="11"/>
        <v>NA</v>
      </c>
      <c r="G52" s="112" t="str">
        <f t="shared" si="11"/>
        <v>NA</v>
      </c>
      <c r="H52" s="112" t="str">
        <f t="shared" si="11"/>
        <v>NA</v>
      </c>
      <c r="I52" s="112" t="str">
        <f t="shared" si="11"/>
        <v>NA</v>
      </c>
      <c r="J52" s="112" t="str">
        <f t="shared" si="11"/>
        <v>NA</v>
      </c>
      <c r="K52" s="112" t="str">
        <f t="shared" si="11"/>
        <v>NA</v>
      </c>
      <c r="L52" s="112" t="str">
        <f t="shared" si="11"/>
        <v>NA</v>
      </c>
      <c r="M52" s="112" t="str">
        <f t="shared" si="11"/>
        <v>NA</v>
      </c>
      <c r="N52" s="112" t="str">
        <f t="shared" si="11"/>
        <v>NA</v>
      </c>
      <c r="O52" s="465"/>
      <c r="P52" s="139"/>
      <c r="Q52" s="139"/>
    </row>
    <row r="53" spans="2:17" ht="9.75" hidden="1" customHeight="1" x14ac:dyDescent="0.35">
      <c r="B53" s="110"/>
      <c r="C53" s="111" t="s">
        <v>1708</v>
      </c>
      <c r="D53" s="111"/>
      <c r="E53" s="112" t="str">
        <f t="shared" ref="E53:N53" si="12">IF(OR(E39="NA",E26="NA",E27="NA",E28="NA",E29="NA",E33="NA"),"NA",-SUM(E39)+SUM(E26)+SUM(E27)+SUM(E28)+SUM(E29)+SUM(E33))</f>
        <v>NA</v>
      </c>
      <c r="F53" s="112" t="str">
        <f t="shared" si="12"/>
        <v>NA</v>
      </c>
      <c r="G53" s="112" t="str">
        <f t="shared" si="12"/>
        <v>NA</v>
      </c>
      <c r="H53" s="112" t="str">
        <f t="shared" si="12"/>
        <v>NA</v>
      </c>
      <c r="I53" s="112" t="str">
        <f t="shared" si="12"/>
        <v>NA</v>
      </c>
      <c r="J53" s="112" t="str">
        <f t="shared" si="12"/>
        <v>NA</v>
      </c>
      <c r="K53" s="112" t="str">
        <f t="shared" si="12"/>
        <v>NA</v>
      </c>
      <c r="L53" s="112" t="str">
        <f t="shared" si="12"/>
        <v>NA</v>
      </c>
      <c r="M53" s="112" t="str">
        <f t="shared" si="12"/>
        <v>NA</v>
      </c>
      <c r="N53" s="112" t="str">
        <f t="shared" si="12"/>
        <v>NA</v>
      </c>
      <c r="O53" s="465"/>
      <c r="P53" s="139"/>
      <c r="Q53" s="139"/>
    </row>
    <row r="54" spans="2:17" ht="9.75" hidden="1" customHeight="1" x14ac:dyDescent="0.35">
      <c r="B54" s="110"/>
      <c r="C54" s="111" t="s">
        <v>1709</v>
      </c>
      <c r="D54" s="111"/>
      <c r="E54" s="112" t="str">
        <f t="shared" ref="E54:N54" si="13">IF(OR(E40="NA",E26="NA",E27="NA",E28="NA",E29="NA"),"NA",-SUM(E40)+SUM(E26)+SUM(E27)+SUM(E28)+SUM(E29))</f>
        <v>NA</v>
      </c>
      <c r="F54" s="112" t="str">
        <f t="shared" si="13"/>
        <v>NA</v>
      </c>
      <c r="G54" s="112" t="str">
        <f t="shared" si="13"/>
        <v>NA</v>
      </c>
      <c r="H54" s="112" t="str">
        <f t="shared" si="13"/>
        <v>NA</v>
      </c>
      <c r="I54" s="112" t="str">
        <f t="shared" si="13"/>
        <v>NA</v>
      </c>
      <c r="J54" s="112" t="str">
        <f t="shared" si="13"/>
        <v>NA</v>
      </c>
      <c r="K54" s="112" t="str">
        <f t="shared" si="13"/>
        <v>NA</v>
      </c>
      <c r="L54" s="112" t="str">
        <f t="shared" si="13"/>
        <v>NA</v>
      </c>
      <c r="M54" s="112" t="str">
        <f t="shared" si="13"/>
        <v>NA</v>
      </c>
      <c r="N54" s="112" t="str">
        <f t="shared" si="13"/>
        <v>NA</v>
      </c>
      <c r="O54" s="465"/>
      <c r="P54" s="139"/>
      <c r="Q54" s="139"/>
    </row>
    <row r="55" spans="2:17" ht="9.75" hidden="1" customHeight="1" x14ac:dyDescent="0.35">
      <c r="B55" s="114"/>
      <c r="C55" s="115" t="s">
        <v>1710</v>
      </c>
      <c r="D55" s="115"/>
      <c r="E55" s="116" t="str">
        <f t="shared" ref="E55:N55" si="14">IF(OR(E41="NA",E28="NA",E29="NA"),"NA",-SUM(E41)+SUM(E28)+SUM(E29))</f>
        <v>NA</v>
      </c>
      <c r="F55" s="116" t="str">
        <f t="shared" si="14"/>
        <v>NA</v>
      </c>
      <c r="G55" s="116" t="str">
        <f t="shared" si="14"/>
        <v>NA</v>
      </c>
      <c r="H55" s="116" t="str">
        <f t="shared" si="14"/>
        <v>NA</v>
      </c>
      <c r="I55" s="116" t="str">
        <f t="shared" si="14"/>
        <v>NA</v>
      </c>
      <c r="J55" s="116" t="str">
        <f t="shared" si="14"/>
        <v>NA</v>
      </c>
      <c r="K55" s="116" t="str">
        <f t="shared" si="14"/>
        <v>NA</v>
      </c>
      <c r="L55" s="116" t="str">
        <f t="shared" si="14"/>
        <v>NA</v>
      </c>
      <c r="M55" s="116" t="str">
        <f t="shared" si="14"/>
        <v>NA</v>
      </c>
      <c r="N55" s="116" t="str">
        <f t="shared" si="14"/>
        <v>NA</v>
      </c>
      <c r="O55" s="465"/>
      <c r="P55" s="139"/>
      <c r="Q55" s="139"/>
    </row>
    <row r="56" spans="2:17" s="107" customFormat="1" ht="10.95" hidden="1" customHeight="1" x14ac:dyDescent="0.25">
      <c r="B56" s="106" t="s">
        <v>433</v>
      </c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555"/>
      <c r="P56" s="109"/>
      <c r="Q56" s="109"/>
    </row>
    <row r="57" spans="2:17" s="107" customFormat="1" ht="10.95" hidden="1" customHeight="1" x14ac:dyDescent="0.25">
      <c r="B57" s="106"/>
      <c r="C57" s="118" t="s">
        <v>434</v>
      </c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555"/>
      <c r="P57" s="109"/>
      <c r="Q57" s="109"/>
    </row>
    <row r="58" spans="2:17" s="107" customFormat="1" ht="10.95" hidden="1" customHeight="1" x14ac:dyDescent="0.25">
      <c r="B58" s="110"/>
      <c r="C58" s="119" t="s">
        <v>1711</v>
      </c>
      <c r="E58" s="120"/>
      <c r="F58" s="120"/>
      <c r="G58" s="112" t="str">
        <f>IF(OR(G9="NA"),"NA",IF(ROUND(G9,1)=0,"yes","check!"))</f>
        <v>yes</v>
      </c>
      <c r="H58" s="120"/>
      <c r="I58" s="120"/>
      <c r="J58" s="120"/>
      <c r="K58" s="120"/>
      <c r="L58" s="112" t="str">
        <f>IF(OR(L9="NA"),"NA",IF(ROUND(L9,1)=0,"yes","check!"))</f>
        <v>yes</v>
      </c>
      <c r="M58" s="120"/>
      <c r="N58" s="120"/>
      <c r="O58" s="555"/>
      <c r="P58" s="109"/>
      <c r="Q58" s="109"/>
    </row>
    <row r="59" spans="2:17" s="107" customFormat="1" ht="10.95" hidden="1" customHeight="1" x14ac:dyDescent="0.25">
      <c r="B59" s="110"/>
      <c r="C59" s="119" t="s">
        <v>1712</v>
      </c>
      <c r="E59" s="120"/>
      <c r="F59" s="120"/>
      <c r="G59" s="112" t="str">
        <f>IF(OR(G14="NA",G25="NA"),"NA",IF(ROUND(SUM(G14)-SUM(G25),1)=0,"yes","check!"))</f>
        <v>yes</v>
      </c>
      <c r="H59" s="120"/>
      <c r="I59" s="120"/>
      <c r="J59" s="120"/>
      <c r="K59" s="120"/>
      <c r="L59" s="112" t="str">
        <f>IF(OR(L14="NA",L25="NA"),"NA",IF(ROUND(SUM(L14)-SUM(L25),1)=0,"yes","check!"))</f>
        <v>yes</v>
      </c>
      <c r="M59" s="120"/>
      <c r="N59" s="120"/>
      <c r="O59" s="555"/>
      <c r="P59" s="109"/>
      <c r="Q59" s="109"/>
    </row>
    <row r="60" spans="2:17" s="107" customFormat="1" ht="10.95" hidden="1" customHeight="1" x14ac:dyDescent="0.25">
      <c r="B60" s="106"/>
      <c r="C60" s="118" t="s">
        <v>1612</v>
      </c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555"/>
      <c r="P60" s="109"/>
      <c r="Q60" s="109"/>
    </row>
    <row r="61" spans="2:17" s="107" customFormat="1" ht="10.95" hidden="1" customHeight="1" x14ac:dyDescent="0.25">
      <c r="B61" s="110"/>
      <c r="C61" s="119" t="s">
        <v>1713</v>
      </c>
      <c r="E61" s="120"/>
      <c r="F61" s="120"/>
      <c r="G61" s="112" t="str">
        <f t="array" ref="G61">IF(OR(G9:G13="NA"),"NA",IF(AND(ROUND(G9:G13,1)=0),"yes","check!"))</f>
        <v>NA</v>
      </c>
      <c r="H61" s="120"/>
      <c r="I61" s="120"/>
      <c r="J61" s="120"/>
      <c r="K61" s="120"/>
      <c r="L61" s="112" t="str">
        <f t="array" ref="L61">IF(OR(L9:L13="NA"),"NA",IF(AND(ROUND(L9:L13,1)=0),"yes","check!"))</f>
        <v>NA</v>
      </c>
      <c r="M61" s="120"/>
      <c r="N61" s="120"/>
      <c r="O61" s="555"/>
      <c r="P61" s="109"/>
      <c r="Q61" s="109"/>
    </row>
    <row r="62" spans="2:17" s="107" customFormat="1" ht="10.95" hidden="1" customHeight="1" x14ac:dyDescent="0.25">
      <c r="B62" s="110"/>
      <c r="C62" s="119" t="s">
        <v>1714</v>
      </c>
      <c r="E62" s="120"/>
      <c r="F62" s="120"/>
      <c r="G62" s="112" t="str">
        <f>IF(OR(G24="NA"),"NA",IF(ROUND(G24,1)=0,"yes","check!"))</f>
        <v>NA</v>
      </c>
      <c r="H62" s="120"/>
      <c r="I62" s="120"/>
      <c r="J62" s="120"/>
      <c r="K62" s="120"/>
      <c r="L62" s="112" t="str">
        <f>IF(OR(L24="NA"),"NA",IF(ROUND(L24,1)=0,"yes","check!"))</f>
        <v>NA</v>
      </c>
      <c r="M62" s="120"/>
      <c r="N62" s="120"/>
      <c r="O62" s="555"/>
      <c r="P62" s="109"/>
      <c r="Q62" s="109"/>
    </row>
    <row r="63" spans="2:17" s="107" customFormat="1" ht="10.95" hidden="1" customHeight="1" x14ac:dyDescent="0.25">
      <c r="B63" s="110"/>
      <c r="C63" s="119" t="s">
        <v>1715</v>
      </c>
      <c r="E63" s="120"/>
      <c r="F63" s="120"/>
      <c r="G63" s="112" t="str">
        <f>IF(OR(G35="NA"),"NA",IF(ROUND(G35,1)=0,"yes","check!"))</f>
        <v>NA</v>
      </c>
      <c r="H63" s="120"/>
      <c r="I63" s="120"/>
      <c r="J63" s="120"/>
      <c r="K63" s="120"/>
      <c r="L63" s="112" t="str">
        <f>IF(OR(L35="NA"),"NA",IF(ROUND(L35,1)=0,"yes","check!"))</f>
        <v>NA</v>
      </c>
      <c r="M63" s="120"/>
      <c r="N63" s="120"/>
      <c r="O63" s="555"/>
      <c r="P63" s="109"/>
      <c r="Q63" s="109"/>
    </row>
    <row r="64" spans="2:17" s="107" customFormat="1" ht="10.95" hidden="1" customHeight="1" x14ac:dyDescent="0.25">
      <c r="B64" s="106"/>
      <c r="C64" s="118" t="s">
        <v>1616</v>
      </c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555"/>
      <c r="P64" s="109"/>
      <c r="Q64" s="109"/>
    </row>
    <row r="65" spans="2:17" s="107" customFormat="1" ht="10.95" hidden="1" customHeight="1" x14ac:dyDescent="0.25">
      <c r="B65" s="110"/>
      <c r="C65" s="119" t="s">
        <v>1716</v>
      </c>
      <c r="E65" s="120"/>
      <c r="F65" s="120"/>
      <c r="G65" s="112" t="str">
        <f t="shared" ref="G65:G72" si="15">IF(OR(G15="NA",G26="NA"),"NA",IF(ROUND(G15,1)=ROUND(G26,1),"yes","check!"))</f>
        <v>NA</v>
      </c>
      <c r="H65" s="120"/>
      <c r="I65" s="120"/>
      <c r="J65" s="120"/>
      <c r="K65" s="120"/>
      <c r="L65" s="112" t="str">
        <f t="shared" ref="L65:L72" si="16">IF(OR(L15="NA",L26="NA"),"NA",IF(ROUND(L15,1)=ROUND(L26,1),"yes","check!"))</f>
        <v>NA</v>
      </c>
      <c r="M65" s="120"/>
      <c r="N65" s="120"/>
      <c r="O65" s="555"/>
      <c r="P65" s="109"/>
      <c r="Q65" s="109"/>
    </row>
    <row r="66" spans="2:17" s="107" customFormat="1" ht="10.95" hidden="1" customHeight="1" x14ac:dyDescent="0.25">
      <c r="B66" s="110"/>
      <c r="C66" s="119" t="s">
        <v>1717</v>
      </c>
      <c r="E66" s="120"/>
      <c r="F66" s="120"/>
      <c r="G66" s="112" t="str">
        <f t="shared" si="15"/>
        <v>NA</v>
      </c>
      <c r="H66" s="120"/>
      <c r="I66" s="120"/>
      <c r="J66" s="120"/>
      <c r="K66" s="120"/>
      <c r="L66" s="112" t="str">
        <f t="shared" si="16"/>
        <v>NA</v>
      </c>
      <c r="M66" s="120"/>
      <c r="N66" s="120"/>
      <c r="O66" s="555"/>
      <c r="P66" s="109"/>
      <c r="Q66" s="109"/>
    </row>
    <row r="67" spans="2:17" s="107" customFormat="1" ht="10.95" hidden="1" customHeight="1" x14ac:dyDescent="0.25">
      <c r="B67" s="110"/>
      <c r="C67" s="119" t="s">
        <v>1718</v>
      </c>
      <c r="E67" s="120"/>
      <c r="F67" s="120"/>
      <c r="G67" s="112" t="str">
        <f t="shared" si="15"/>
        <v>NA</v>
      </c>
      <c r="H67" s="120"/>
      <c r="I67" s="120"/>
      <c r="J67" s="120"/>
      <c r="K67" s="120"/>
      <c r="L67" s="112" t="str">
        <f t="shared" si="16"/>
        <v>NA</v>
      </c>
      <c r="M67" s="120"/>
      <c r="N67" s="120"/>
      <c r="O67" s="555"/>
      <c r="P67" s="109"/>
      <c r="Q67" s="109"/>
    </row>
    <row r="68" spans="2:17" s="107" customFormat="1" ht="10.95" hidden="1" customHeight="1" x14ac:dyDescent="0.25">
      <c r="B68" s="110"/>
      <c r="C68" s="119" t="s">
        <v>1719</v>
      </c>
      <c r="E68" s="120"/>
      <c r="F68" s="120"/>
      <c r="G68" s="112" t="str">
        <f t="shared" si="15"/>
        <v>NA</v>
      </c>
      <c r="H68" s="120"/>
      <c r="I68" s="120"/>
      <c r="J68" s="120"/>
      <c r="K68" s="120"/>
      <c r="L68" s="112" t="str">
        <f t="shared" si="16"/>
        <v>NA</v>
      </c>
      <c r="M68" s="120"/>
      <c r="N68" s="120"/>
      <c r="O68" s="555"/>
      <c r="P68" s="109"/>
      <c r="Q68" s="109"/>
    </row>
    <row r="69" spans="2:17" s="107" customFormat="1" ht="10.95" hidden="1" customHeight="1" x14ac:dyDescent="0.25">
      <c r="B69" s="110"/>
      <c r="C69" s="119" t="s">
        <v>1720</v>
      </c>
      <c r="E69" s="120"/>
      <c r="F69" s="120"/>
      <c r="G69" s="112" t="str">
        <f t="shared" si="15"/>
        <v>NA</v>
      </c>
      <c r="H69" s="120"/>
      <c r="I69" s="120"/>
      <c r="J69" s="120"/>
      <c r="K69" s="120"/>
      <c r="L69" s="112" t="str">
        <f t="shared" si="16"/>
        <v>NA</v>
      </c>
      <c r="M69" s="120"/>
      <c r="N69" s="120"/>
      <c r="O69" s="555"/>
      <c r="P69" s="109"/>
      <c r="Q69" s="109"/>
    </row>
    <row r="70" spans="2:17" s="107" customFormat="1" ht="10.95" hidden="1" customHeight="1" x14ac:dyDescent="0.25">
      <c r="B70" s="110"/>
      <c r="C70" s="119" t="s">
        <v>1721</v>
      </c>
      <c r="E70" s="120"/>
      <c r="F70" s="120"/>
      <c r="G70" s="112" t="str">
        <f t="shared" si="15"/>
        <v>NA</v>
      </c>
      <c r="H70" s="120"/>
      <c r="I70" s="120"/>
      <c r="J70" s="120"/>
      <c r="K70" s="120"/>
      <c r="L70" s="112" t="str">
        <f t="shared" si="16"/>
        <v>NA</v>
      </c>
      <c r="M70" s="120"/>
      <c r="N70" s="120"/>
      <c r="O70" s="555"/>
      <c r="P70" s="109"/>
      <c r="Q70" s="109"/>
    </row>
    <row r="71" spans="2:17" s="107" customFormat="1" ht="10.95" hidden="1" customHeight="1" x14ac:dyDescent="0.25">
      <c r="B71" s="110"/>
      <c r="C71" s="119" t="s">
        <v>1722</v>
      </c>
      <c r="E71" s="120"/>
      <c r="F71" s="120"/>
      <c r="G71" s="112" t="str">
        <f t="shared" si="15"/>
        <v>NA</v>
      </c>
      <c r="H71" s="120"/>
      <c r="I71" s="120"/>
      <c r="J71" s="120"/>
      <c r="K71" s="120"/>
      <c r="L71" s="112" t="str">
        <f t="shared" si="16"/>
        <v>NA</v>
      </c>
      <c r="M71" s="120"/>
      <c r="N71" s="120"/>
      <c r="O71" s="555"/>
      <c r="P71" s="109"/>
      <c r="Q71" s="109"/>
    </row>
    <row r="72" spans="2:17" s="107" customFormat="1" ht="10.95" hidden="1" customHeight="1" x14ac:dyDescent="0.25">
      <c r="B72" s="110"/>
      <c r="C72" s="119" t="s">
        <v>1723</v>
      </c>
      <c r="E72" s="120"/>
      <c r="F72" s="120"/>
      <c r="G72" s="112" t="str">
        <f t="shared" si="15"/>
        <v>NA</v>
      </c>
      <c r="H72" s="120"/>
      <c r="I72" s="120"/>
      <c r="J72" s="120"/>
      <c r="K72" s="120"/>
      <c r="L72" s="112" t="str">
        <f t="shared" si="16"/>
        <v>NA</v>
      </c>
      <c r="M72" s="120"/>
      <c r="N72" s="120"/>
      <c r="O72" s="555"/>
      <c r="P72" s="109"/>
      <c r="Q72" s="109"/>
    </row>
    <row r="73" spans="2:17" ht="10.35" hidden="1" customHeight="1" x14ac:dyDescent="0.35">
      <c r="B73" s="121"/>
      <c r="C73" s="123"/>
      <c r="D73" s="123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465"/>
      <c r="P73" s="139"/>
      <c r="Q73" s="139"/>
    </row>
  </sheetData>
  <sheetProtection password="EECE" sheet="1" objects="1" scenarios="1" formatCells="0" formatColumns="0" formatRows="0"/>
  <mergeCells count="14">
    <mergeCell ref="G1:M1"/>
    <mergeCell ref="P1:Q1"/>
    <mergeCell ref="F2:N2"/>
    <mergeCell ref="P2:Q2"/>
    <mergeCell ref="G3:H3"/>
    <mergeCell ref="N3:N5"/>
    <mergeCell ref="L4:L5"/>
    <mergeCell ref="M4:M5"/>
    <mergeCell ref="P4:Q4"/>
    <mergeCell ref="B4:C5"/>
    <mergeCell ref="E4:H4"/>
    <mergeCell ref="I4:I5"/>
    <mergeCell ref="J4:J5"/>
    <mergeCell ref="K4:K5"/>
  </mergeCells>
  <conditionalFormatting sqref="P8:Q41">
    <cfRule type="cellIs" dxfId="88" priority="2" operator="notBetween">
      <formula>-0.1</formula>
      <formula>0.1</formula>
    </cfRule>
    <cfRule type="cellIs" dxfId="87" priority="3" operator="greaterThan">
      <formula>0.5</formula>
    </cfRule>
  </conditionalFormatting>
  <conditionalFormatting sqref="E44:N55">
    <cfRule type="cellIs" dxfId="86" priority="4" operator="lessThan">
      <formula>-0.5</formula>
    </cfRule>
    <cfRule type="cellIs" dxfId="85" priority="5" operator="greaterThan">
      <formula>0.5</formula>
    </cfRule>
  </conditionalFormatting>
  <conditionalFormatting sqref="E45:E46">
    <cfRule type="cellIs" dxfId="84" priority="6" operator="lessThan">
      <formula>-0.5</formula>
    </cfRule>
    <cfRule type="cellIs" dxfId="83" priority="7" operator="greaterThan">
      <formula>0.5</formula>
    </cfRule>
  </conditionalFormatting>
  <conditionalFormatting sqref="E47:E48">
    <cfRule type="cellIs" dxfId="82" priority="8" operator="lessThan">
      <formula>-0.5</formula>
    </cfRule>
    <cfRule type="cellIs" dxfId="81" priority="9" operator="greaterThan">
      <formula>0.5</formula>
    </cfRule>
  </conditionalFormatting>
  <conditionalFormatting sqref="E45:E55">
    <cfRule type="cellIs" dxfId="80" priority="10" operator="lessThan">
      <formula>-0.5</formula>
    </cfRule>
    <cfRule type="cellIs" dxfId="79" priority="11" operator="greaterThan">
      <formula>0.5</formula>
    </cfRule>
  </conditionalFormatting>
  <conditionalFormatting sqref="F45:N46">
    <cfRule type="cellIs" dxfId="78" priority="12" operator="lessThan">
      <formula>-0.5</formula>
    </cfRule>
    <cfRule type="cellIs" dxfId="77" priority="13" operator="greaterThan">
      <formula>0.5</formula>
    </cfRule>
  </conditionalFormatting>
  <conditionalFormatting sqref="F47:N48">
    <cfRule type="cellIs" dxfId="76" priority="14" operator="lessThan">
      <formula>-0.5</formula>
    </cfRule>
    <cfRule type="cellIs" dxfId="75" priority="15" operator="greaterThan">
      <formula>0.5</formula>
    </cfRule>
  </conditionalFormatting>
  <conditionalFormatting sqref="F45:N55">
    <cfRule type="cellIs" dxfId="74" priority="16" operator="lessThan">
      <formula>-0.5</formula>
    </cfRule>
    <cfRule type="cellIs" dxfId="73" priority="17" operator="greaterThan">
      <formula>0.5</formula>
    </cfRule>
  </conditionalFormatting>
  <conditionalFormatting sqref="E45:N55">
    <cfRule type="cellIs" dxfId="72" priority="18" operator="lessThan">
      <formula>-0.5</formula>
    </cfRule>
    <cfRule type="cellIs" dxfId="71" priority="19" operator="greaterThan">
      <formula>0.5</formula>
    </cfRule>
  </conditionalFormatting>
  <conditionalFormatting sqref="E45:N46">
    <cfRule type="cellIs" dxfId="70" priority="20" operator="lessThan">
      <formula>-0.5</formula>
    </cfRule>
    <cfRule type="cellIs" dxfId="69" priority="21" operator="greaterThan">
      <formula>0.5</formula>
    </cfRule>
  </conditionalFormatting>
  <conditionalFormatting sqref="E47:N48">
    <cfRule type="cellIs" dxfId="68" priority="22" operator="lessThan">
      <formula>-0.5</formula>
    </cfRule>
    <cfRule type="cellIs" dxfId="67" priority="23" operator="greaterThan">
      <formula>0.5</formula>
    </cfRule>
  </conditionalFormatting>
  <conditionalFormatting sqref="E45:N55">
    <cfRule type="cellIs" dxfId="66" priority="24" operator="lessThan">
      <formula>-0.5</formula>
    </cfRule>
    <cfRule type="cellIs" dxfId="65" priority="25" operator="greaterThan">
      <formula>0.5</formula>
    </cfRule>
  </conditionalFormatting>
  <conditionalFormatting sqref="F45:N46">
    <cfRule type="cellIs" dxfId="64" priority="26" operator="lessThan">
      <formula>-0.5</formula>
    </cfRule>
    <cfRule type="cellIs" dxfId="63" priority="27" operator="greaterThan">
      <formula>0.5</formula>
    </cfRule>
  </conditionalFormatting>
  <conditionalFormatting sqref="F47:N48">
    <cfRule type="cellIs" dxfId="62" priority="28" operator="lessThan">
      <formula>-0.5</formula>
    </cfRule>
    <cfRule type="cellIs" dxfId="61" priority="29" operator="greaterThan">
      <formula>0.5</formula>
    </cfRule>
  </conditionalFormatting>
  <conditionalFormatting sqref="F45:N55">
    <cfRule type="cellIs" dxfId="60" priority="30" operator="lessThan">
      <formula>-0.5</formula>
    </cfRule>
    <cfRule type="cellIs" dxfId="59" priority="31" operator="greaterThan">
      <formula>0.5</formula>
    </cfRule>
  </conditionalFormatting>
  <conditionalFormatting sqref="E45:N55">
    <cfRule type="cellIs" dxfId="58" priority="32" operator="lessThan">
      <formula>-0.5</formula>
    </cfRule>
    <cfRule type="cellIs" dxfId="57" priority="33" operator="greaterThan">
      <formula>0.5</formula>
    </cfRule>
  </conditionalFormatting>
  <conditionalFormatting sqref="E56:N73">
    <cfRule type="containsText" dxfId="56" priority="34" operator="containsText" text="check"/>
  </conditionalFormatting>
  <conditionalFormatting sqref="P8:Q37">
    <cfRule type="cellIs" dxfId="55" priority="35" operator="between">
      <formula>-0.1</formula>
      <formula>0.1</formula>
    </cfRule>
    <cfRule type="containsText" dxfId="54" priority="36" operator="containsText" text="NA"/>
  </conditionalFormatting>
  <conditionalFormatting sqref="G58:G59 L58:L59">
    <cfRule type="containsText" dxfId="53" priority="37" operator="containsText" text="yes"/>
  </conditionalFormatting>
  <conditionalFormatting sqref="E45:N51">
    <cfRule type="cellIs" dxfId="52" priority="38" operator="notBetween">
      <formula>-0.1</formula>
      <formula>0.1</formula>
    </cfRule>
    <cfRule type="cellIs" dxfId="51" priority="39" operator="between">
      <formula>-0.1</formula>
      <formula>0.1</formula>
    </cfRule>
    <cfRule type="containsText" dxfId="50" priority="40" operator="containsText" text="NA"/>
  </conditionalFormatting>
  <pageMargins left="0.47222222222222199" right="0.47222222222222199" top="0.59027777777777801" bottom="0.59097222222222201" header="0.51180555555555496" footer="0.39374999999999999"/>
  <pageSetup paperSize="9" scale="88" firstPageNumber="0" fitToHeight="0" orientation="landscape" horizontalDpi="300" verticalDpi="300" r:id="rId1"/>
  <headerFooter>
    <oddFooter>&amp;L&amp;8&amp;D  &amp;T&amp;R&amp;8March 2014, Version 0.2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74"/>
  <sheetViews>
    <sheetView zoomScale="90" zoomScaleNormal="90" workbookViewId="0">
      <pane xSplit="4" ySplit="7" topLeftCell="E29" activePane="bottomRight" state="frozen"/>
      <selection pane="topRight" activeCell="E1" sqref="E1"/>
      <selection pane="bottomLeft" activeCell="A116" sqref="A116"/>
      <selection pane="bottomRight" activeCell="E39" sqref="E39"/>
    </sheetView>
  </sheetViews>
  <sheetFormatPr defaultRowHeight="13.2" x14ac:dyDescent="0.25"/>
  <cols>
    <col min="1" max="1" width="9.33203125" style="70" hidden="1" customWidth="1"/>
    <col min="2" max="2" width="7.33203125" style="69" customWidth="1"/>
    <col min="3" max="3" width="50.6640625" style="70" customWidth="1"/>
    <col min="4" max="4" width="0.88671875" style="70" customWidth="1"/>
    <col min="5" max="11" width="10" style="70" customWidth="1"/>
    <col min="12" max="12" width="11.109375" style="70" customWidth="1"/>
    <col min="13" max="14" width="10" style="70" customWidth="1"/>
    <col min="15" max="15" width="3.33203125" style="543" customWidth="1"/>
    <col min="16" max="17" width="11.6640625" style="70" hidden="1" customWidth="1"/>
    <col min="18" max="1025" width="9.109375" style="70" customWidth="1"/>
  </cols>
  <sheetData>
    <row r="1" spans="1:17" ht="15" x14ac:dyDescent="0.35">
      <c r="B1" s="399" t="str">
        <f>+Coverpage!A1</f>
        <v>GFSM2014_V1.5</v>
      </c>
      <c r="C1" s="400"/>
      <c r="D1" s="401"/>
      <c r="E1" s="401"/>
      <c r="F1" s="402"/>
      <c r="G1" s="632" t="str">
        <f>Reporting_Country_Name</f>
        <v>Russian Federation</v>
      </c>
      <c r="H1" s="632"/>
      <c r="I1" s="632"/>
      <c r="J1" s="632"/>
      <c r="K1" s="632"/>
      <c r="L1" s="632"/>
      <c r="M1" s="632"/>
      <c r="N1" s="403" t="str">
        <f>Reporting_Country_Code</f>
        <v>922</v>
      </c>
      <c r="O1" s="601"/>
      <c r="P1" s="639" t="s">
        <v>319</v>
      </c>
      <c r="Q1" s="639"/>
    </row>
    <row r="2" spans="1:17" ht="15" x14ac:dyDescent="0.35">
      <c r="B2" s="399" t="s">
        <v>1724</v>
      </c>
      <c r="C2" s="499"/>
      <c r="D2" s="500"/>
      <c r="E2" s="500"/>
      <c r="F2" s="634" t="str">
        <f>"In "&amp;Coverpage!$I$15&amp;" of "&amp;Coverpage!$I$14&amp;" / Fiscal year ends in "&amp;Coverpage!$I$11&amp;" "&amp;Coverpage!$I$12</f>
        <v>In Billion of Russian Rubles (RUB) / Fiscal year ends in December 31st</v>
      </c>
      <c r="G2" s="634"/>
      <c r="H2" s="634"/>
      <c r="I2" s="634"/>
      <c r="J2" s="634"/>
      <c r="K2" s="634"/>
      <c r="L2" s="634"/>
      <c r="M2" s="634"/>
      <c r="N2" s="634"/>
      <c r="O2" s="601"/>
      <c r="P2" s="640" t="s">
        <v>321</v>
      </c>
      <c r="Q2" s="640"/>
    </row>
    <row r="3" spans="1:17" ht="12" customHeight="1" x14ac:dyDescent="0.35">
      <c r="B3" s="407"/>
      <c r="C3" s="408"/>
      <c r="D3" s="409"/>
      <c r="E3" s="410"/>
      <c r="F3" s="411"/>
      <c r="G3" s="636" t="s">
        <v>322</v>
      </c>
      <c r="H3" s="636"/>
      <c r="I3" s="412" t="str">
        <f>Reporting_Period_Code</f>
        <v>2016</v>
      </c>
      <c r="J3" s="412"/>
      <c r="K3" s="411"/>
      <c r="L3" s="411"/>
      <c r="M3" s="413"/>
      <c r="N3" s="630" t="s">
        <v>75</v>
      </c>
      <c r="O3" s="402"/>
      <c r="P3" s="107"/>
      <c r="Q3" s="107"/>
    </row>
    <row r="4" spans="1:17" ht="12" customHeight="1" x14ac:dyDescent="0.25">
      <c r="B4" s="641" t="s">
        <v>1725</v>
      </c>
      <c r="C4" s="641"/>
      <c r="D4" s="414"/>
      <c r="E4" s="629" t="s">
        <v>324</v>
      </c>
      <c r="F4" s="629"/>
      <c r="G4" s="629"/>
      <c r="H4" s="629"/>
      <c r="I4" s="630" t="s">
        <v>71</v>
      </c>
      <c r="J4" s="630" t="s">
        <v>325</v>
      </c>
      <c r="K4" s="631" t="s">
        <v>73</v>
      </c>
      <c r="L4" s="630" t="s">
        <v>326</v>
      </c>
      <c r="M4" s="637" t="s">
        <v>74</v>
      </c>
      <c r="N4" s="630"/>
      <c r="O4" s="402"/>
      <c r="P4" s="638" t="s">
        <v>327</v>
      </c>
      <c r="Q4" s="638"/>
    </row>
    <row r="5" spans="1:17" ht="30" customHeight="1" x14ac:dyDescent="0.25">
      <c r="B5" s="641"/>
      <c r="C5" s="641"/>
      <c r="D5" s="414"/>
      <c r="E5" s="415" t="s">
        <v>328</v>
      </c>
      <c r="F5" s="416" t="s">
        <v>329</v>
      </c>
      <c r="G5" s="416" t="s">
        <v>326</v>
      </c>
      <c r="H5" s="417" t="s">
        <v>330</v>
      </c>
      <c r="I5" s="630"/>
      <c r="J5" s="630"/>
      <c r="K5" s="631"/>
      <c r="L5" s="630"/>
      <c r="M5" s="637"/>
      <c r="N5" s="630"/>
      <c r="O5" s="402"/>
      <c r="P5" s="75" t="s">
        <v>331</v>
      </c>
      <c r="Q5" s="76" t="s">
        <v>332</v>
      </c>
    </row>
    <row r="6" spans="1:17" ht="30" hidden="1" customHeight="1" x14ac:dyDescent="0.25">
      <c r="B6" s="537"/>
      <c r="C6" s="538"/>
      <c r="D6" s="414"/>
      <c r="E6" s="415" t="s">
        <v>79</v>
      </c>
      <c r="F6" s="416" t="s">
        <v>80</v>
      </c>
      <c r="G6" s="416" t="s">
        <v>442</v>
      </c>
      <c r="H6" s="417" t="s">
        <v>81</v>
      </c>
      <c r="I6" s="417" t="s">
        <v>82</v>
      </c>
      <c r="J6" s="416" t="s">
        <v>83</v>
      </c>
      <c r="K6" s="417" t="s">
        <v>84</v>
      </c>
      <c r="L6" s="416" t="s">
        <v>443</v>
      </c>
      <c r="M6" s="472" t="s">
        <v>85</v>
      </c>
      <c r="N6" s="472" t="s">
        <v>86</v>
      </c>
      <c r="O6" s="402"/>
      <c r="P6" s="126"/>
      <c r="Q6" s="127"/>
    </row>
    <row r="7" spans="1:17" ht="10.5" customHeight="1" x14ac:dyDescent="0.25">
      <c r="A7" s="128"/>
      <c r="B7" s="418"/>
      <c r="C7" s="419"/>
      <c r="D7" s="419"/>
      <c r="E7" s="420" t="s">
        <v>333</v>
      </c>
      <c r="F7" s="421" t="s">
        <v>334</v>
      </c>
      <c r="G7" s="422" t="s">
        <v>335</v>
      </c>
      <c r="H7" s="421" t="s">
        <v>81</v>
      </c>
      <c r="I7" s="422" t="s">
        <v>336</v>
      </c>
      <c r="J7" s="421" t="s">
        <v>337</v>
      </c>
      <c r="K7" s="422" t="s">
        <v>84</v>
      </c>
      <c r="L7" s="421" t="s">
        <v>338</v>
      </c>
      <c r="M7" s="423" t="s">
        <v>339</v>
      </c>
      <c r="N7" s="423" t="s">
        <v>340</v>
      </c>
      <c r="O7" s="402"/>
      <c r="P7" s="79" t="s">
        <v>341</v>
      </c>
      <c r="Q7" s="80" t="s">
        <v>342</v>
      </c>
    </row>
    <row r="8" spans="1:17" ht="15" customHeight="1" x14ac:dyDescent="0.35">
      <c r="A8" s="128" t="s">
        <v>1726</v>
      </c>
      <c r="B8" s="514" t="s">
        <v>1727</v>
      </c>
      <c r="C8" s="515" t="s">
        <v>1728</v>
      </c>
      <c r="D8" s="506" t="s">
        <v>345</v>
      </c>
      <c r="E8" s="544">
        <f>E9+E22-E49</f>
        <v>47042.725999999995</v>
      </c>
      <c r="F8" s="544">
        <f t="shared" ref="F8:N8" si="0">F9+F22-F49</f>
        <v>-423.44400000000041</v>
      </c>
      <c r="G8" s="544">
        <f t="shared" si="0"/>
        <v>0</v>
      </c>
      <c r="H8" s="544">
        <f t="shared" si="0"/>
        <v>46619.281999999999</v>
      </c>
      <c r="I8" s="544">
        <f t="shared" si="0"/>
        <v>2227.3110000000001</v>
      </c>
      <c r="J8" s="544">
        <f t="shared" si="0"/>
        <v>16340.823999999997</v>
      </c>
      <c r="K8" s="544">
        <f t="shared" si="0"/>
        <v>11109.867999999999</v>
      </c>
      <c r="L8" s="544">
        <f t="shared" si="0"/>
        <v>0</v>
      </c>
      <c r="M8" s="544">
        <f t="shared" si="0"/>
        <v>76297.284999999989</v>
      </c>
      <c r="N8" s="544">
        <f t="shared" si="0"/>
        <v>48846.592999999986</v>
      </c>
      <c r="O8" s="465"/>
      <c r="P8" s="144">
        <f t="shared" ref="P8:P39" si="1">IF(OR(H8="NA",E8="NA",F8="NA",G8="NA"),"NA",SUM(H8)-SUM(E8:G8))</f>
        <v>7.2759576141834259E-12</v>
      </c>
      <c r="Q8" s="145">
        <f t="shared" ref="Q8:Q39" si="2">IF(OR(M8="NA",H8="NA",I8="NA",J8="NA",K8="NA",L8="NA"),"NA",SUM(M8)-SUM(H8:L8))</f>
        <v>-1.4551915228366852E-11</v>
      </c>
    </row>
    <row r="9" spans="1:17" ht="15" customHeight="1" x14ac:dyDescent="0.35">
      <c r="A9" s="128" t="s">
        <v>1729</v>
      </c>
      <c r="B9" s="521" t="s">
        <v>1730</v>
      </c>
      <c r="C9" s="522" t="s">
        <v>1731</v>
      </c>
      <c r="D9" s="438" t="s">
        <v>345</v>
      </c>
      <c r="E9" s="490">
        <v>29133.616999999998</v>
      </c>
      <c r="F9" s="490">
        <v>5881.6279999999997</v>
      </c>
      <c r="G9" s="478">
        <v>0</v>
      </c>
      <c r="H9" s="490">
        <v>35015.244999999995</v>
      </c>
      <c r="I9" s="490">
        <v>81.38</v>
      </c>
      <c r="J9" s="490">
        <v>14262.906999999999</v>
      </c>
      <c r="K9" s="490">
        <v>11207.173999999999</v>
      </c>
      <c r="L9" s="478">
        <v>0</v>
      </c>
      <c r="M9" s="490">
        <v>60566.705999999998</v>
      </c>
      <c r="N9" s="490">
        <v>35096.624999999993</v>
      </c>
      <c r="O9" s="465"/>
      <c r="P9" s="86">
        <f t="shared" si="1"/>
        <v>0</v>
      </c>
      <c r="Q9" s="87">
        <f t="shared" si="2"/>
        <v>7.2759576141834259E-12</v>
      </c>
    </row>
    <row r="10" spans="1:17" ht="15" customHeight="1" x14ac:dyDescent="0.35">
      <c r="A10" s="128" t="s">
        <v>1732</v>
      </c>
      <c r="B10" s="429" t="s">
        <v>1733</v>
      </c>
      <c r="C10" s="525" t="s">
        <v>1230</v>
      </c>
      <c r="D10" s="414" t="s">
        <v>345</v>
      </c>
      <c r="E10" s="477">
        <v>13997.288</v>
      </c>
      <c r="F10" s="477">
        <v>2283.4499999999998</v>
      </c>
      <c r="G10" s="478">
        <v>0</v>
      </c>
      <c r="H10" s="477">
        <v>16280.737999999998</v>
      </c>
      <c r="I10" s="477">
        <v>68.980999999999995</v>
      </c>
      <c r="J10" s="477">
        <v>7951.1939999999995</v>
      </c>
      <c r="K10" s="477">
        <v>5671.0190000000002</v>
      </c>
      <c r="L10" s="478">
        <v>0</v>
      </c>
      <c r="M10" s="477">
        <v>29971.932000000001</v>
      </c>
      <c r="N10" s="477">
        <v>16349.718999999999</v>
      </c>
      <c r="O10" s="465"/>
      <c r="P10" s="82">
        <f t="shared" si="1"/>
        <v>-3.637978807091713E-12</v>
      </c>
      <c r="Q10" s="83">
        <f t="shared" si="2"/>
        <v>3.637978807091713E-12</v>
      </c>
    </row>
    <row r="11" spans="1:17" ht="15" customHeight="1" x14ac:dyDescent="0.35">
      <c r="A11" s="128" t="s">
        <v>1734</v>
      </c>
      <c r="B11" s="432" t="s">
        <v>1735</v>
      </c>
      <c r="C11" s="526" t="s">
        <v>1233</v>
      </c>
      <c r="D11" s="414" t="s">
        <v>345</v>
      </c>
      <c r="E11" s="478">
        <v>4447.6149999999998</v>
      </c>
      <c r="F11" s="478">
        <v>1610.6679999999999</v>
      </c>
      <c r="G11" s="478">
        <v>0</v>
      </c>
      <c r="H11" s="478">
        <v>6058.2829999999994</v>
      </c>
      <c r="I11" s="478">
        <v>44.463999999999999</v>
      </c>
      <c r="J11" s="478">
        <v>4668.7150000000001</v>
      </c>
      <c r="K11" s="478">
        <v>4375.799</v>
      </c>
      <c r="L11" s="478">
        <v>0</v>
      </c>
      <c r="M11" s="478">
        <v>15147.260999999999</v>
      </c>
      <c r="N11" s="478">
        <v>6102.7469999999994</v>
      </c>
      <c r="O11" s="465"/>
      <c r="P11" s="82">
        <f t="shared" si="1"/>
        <v>0</v>
      </c>
      <c r="Q11" s="83">
        <f t="shared" si="2"/>
        <v>0</v>
      </c>
    </row>
    <row r="12" spans="1:17" ht="15" customHeight="1" x14ac:dyDescent="0.35">
      <c r="A12" s="128" t="s">
        <v>1736</v>
      </c>
      <c r="B12" s="432" t="s">
        <v>1737</v>
      </c>
      <c r="C12" s="526" t="s">
        <v>1236</v>
      </c>
      <c r="D12" s="414" t="s">
        <v>345</v>
      </c>
      <c r="E12" s="478">
        <v>2872.6930000000002</v>
      </c>
      <c r="F12" s="478">
        <v>457.96499999999997</v>
      </c>
      <c r="G12" s="478">
        <v>0</v>
      </c>
      <c r="H12" s="478">
        <v>3330.6580000000004</v>
      </c>
      <c r="I12" s="478">
        <v>11.835000000000001</v>
      </c>
      <c r="J12" s="478">
        <v>405.91899999999998</v>
      </c>
      <c r="K12" s="478">
        <v>253.934</v>
      </c>
      <c r="L12" s="478">
        <v>0</v>
      </c>
      <c r="M12" s="478">
        <v>4002.3460000000005</v>
      </c>
      <c r="N12" s="478">
        <v>3342.4930000000004</v>
      </c>
      <c r="O12" s="465"/>
      <c r="P12" s="82">
        <f t="shared" si="1"/>
        <v>0</v>
      </c>
      <c r="Q12" s="83">
        <f t="shared" si="2"/>
        <v>0</v>
      </c>
    </row>
    <row r="13" spans="1:17" ht="15" customHeight="1" x14ac:dyDescent="0.35">
      <c r="A13" s="128" t="s">
        <v>1738</v>
      </c>
      <c r="B13" s="432" t="s">
        <v>1739</v>
      </c>
      <c r="C13" s="526" t="s">
        <v>1239</v>
      </c>
      <c r="D13" s="414" t="s">
        <v>345</v>
      </c>
      <c r="E13" s="478">
        <v>6676.98</v>
      </c>
      <c r="F13" s="478">
        <v>214.81700000000001</v>
      </c>
      <c r="G13" s="478">
        <v>0</v>
      </c>
      <c r="H13" s="478">
        <v>6891.7969999999996</v>
      </c>
      <c r="I13" s="478">
        <v>12.682</v>
      </c>
      <c r="J13" s="478">
        <v>2876.56</v>
      </c>
      <c r="K13" s="478">
        <v>1041.2860000000001</v>
      </c>
      <c r="L13" s="478">
        <v>0</v>
      </c>
      <c r="M13" s="478">
        <v>10822.324999999999</v>
      </c>
      <c r="N13" s="478">
        <v>6904.4789999999994</v>
      </c>
      <c r="O13" s="465"/>
      <c r="P13" s="82">
        <f t="shared" si="1"/>
        <v>0</v>
      </c>
      <c r="Q13" s="83">
        <f t="shared" si="2"/>
        <v>0</v>
      </c>
    </row>
    <row r="14" spans="1:17" ht="15" customHeight="1" x14ac:dyDescent="0.35">
      <c r="A14" s="128" t="s">
        <v>1740</v>
      </c>
      <c r="B14" s="432" t="s">
        <v>1741</v>
      </c>
      <c r="C14" s="526" t="s">
        <v>1242</v>
      </c>
      <c r="D14" s="414" t="s">
        <v>345</v>
      </c>
      <c r="E14" s="478">
        <v>0</v>
      </c>
      <c r="F14" s="478">
        <v>0</v>
      </c>
      <c r="G14" s="478">
        <v>0</v>
      </c>
      <c r="H14" s="478">
        <v>0</v>
      </c>
      <c r="I14" s="478">
        <v>0</v>
      </c>
      <c r="J14" s="478">
        <v>0</v>
      </c>
      <c r="K14" s="478">
        <v>0</v>
      </c>
      <c r="L14" s="478">
        <v>0</v>
      </c>
      <c r="M14" s="478">
        <v>0</v>
      </c>
      <c r="N14" s="478">
        <v>0</v>
      </c>
      <c r="O14" s="465"/>
      <c r="P14" s="82">
        <f t="shared" si="1"/>
        <v>0</v>
      </c>
      <c r="Q14" s="83">
        <f t="shared" si="2"/>
        <v>0</v>
      </c>
    </row>
    <row r="15" spans="1:17" ht="15" customHeight="1" x14ac:dyDescent="0.35">
      <c r="A15" s="128" t="s">
        <v>1742</v>
      </c>
      <c r="B15" s="429" t="s">
        <v>1743</v>
      </c>
      <c r="C15" s="525" t="s">
        <v>1244</v>
      </c>
      <c r="D15" s="414" t="s">
        <v>345</v>
      </c>
      <c r="E15" s="478">
        <v>4210.3779999999997</v>
      </c>
      <c r="F15" s="478">
        <v>132.37799999999999</v>
      </c>
      <c r="G15" s="478">
        <v>0</v>
      </c>
      <c r="H15" s="478">
        <v>4342.7559999999994</v>
      </c>
      <c r="I15" s="478">
        <v>2.1150000000000002</v>
      </c>
      <c r="J15" s="478">
        <v>295.14400000000001</v>
      </c>
      <c r="K15" s="478">
        <v>170.964</v>
      </c>
      <c r="L15" s="478">
        <v>0</v>
      </c>
      <c r="M15" s="478">
        <v>4810.9789999999994</v>
      </c>
      <c r="N15" s="478">
        <v>4344.8709999999992</v>
      </c>
      <c r="O15" s="465"/>
      <c r="P15" s="82">
        <f t="shared" si="1"/>
        <v>0</v>
      </c>
      <c r="Q15" s="83">
        <f t="shared" si="2"/>
        <v>0</v>
      </c>
    </row>
    <row r="16" spans="1:17" ht="15" customHeight="1" x14ac:dyDescent="0.35">
      <c r="A16" s="128" t="s">
        <v>1744</v>
      </c>
      <c r="B16" s="429" t="s">
        <v>1745</v>
      </c>
      <c r="C16" s="525" t="s">
        <v>1246</v>
      </c>
      <c r="D16" s="414" t="s">
        <v>345</v>
      </c>
      <c r="E16" s="478">
        <v>0</v>
      </c>
      <c r="F16" s="478">
        <v>0</v>
      </c>
      <c r="G16" s="478">
        <v>0</v>
      </c>
      <c r="H16" s="478">
        <v>0</v>
      </c>
      <c r="I16" s="478">
        <v>0</v>
      </c>
      <c r="J16" s="478">
        <v>0</v>
      </c>
      <c r="K16" s="478">
        <v>0</v>
      </c>
      <c r="L16" s="478">
        <v>0</v>
      </c>
      <c r="M16" s="478">
        <v>0</v>
      </c>
      <c r="N16" s="478">
        <v>0</v>
      </c>
      <c r="O16" s="465"/>
      <c r="P16" s="82">
        <f t="shared" si="1"/>
        <v>0</v>
      </c>
      <c r="Q16" s="83">
        <f t="shared" si="2"/>
        <v>0</v>
      </c>
    </row>
    <row r="17" spans="1:17" ht="15" customHeight="1" x14ac:dyDescent="0.35">
      <c r="A17" s="128" t="s">
        <v>1746</v>
      </c>
      <c r="B17" s="429" t="s">
        <v>1747</v>
      </c>
      <c r="C17" s="525" t="s">
        <v>1248</v>
      </c>
      <c r="D17" s="414" t="s">
        <v>345</v>
      </c>
      <c r="E17" s="477">
        <v>10925.950999999999</v>
      </c>
      <c r="F17" s="477">
        <v>3465.7999999999997</v>
      </c>
      <c r="G17" s="478">
        <v>0</v>
      </c>
      <c r="H17" s="477">
        <v>14391.750999999998</v>
      </c>
      <c r="I17" s="477">
        <v>10.284000000000001</v>
      </c>
      <c r="J17" s="477">
        <v>6016.5690000000004</v>
      </c>
      <c r="K17" s="477">
        <v>5365.1909999999998</v>
      </c>
      <c r="L17" s="478">
        <v>0</v>
      </c>
      <c r="M17" s="477">
        <v>25783.794999999998</v>
      </c>
      <c r="N17" s="477">
        <v>14402.034999999998</v>
      </c>
      <c r="O17" s="465"/>
      <c r="P17" s="82">
        <f t="shared" si="1"/>
        <v>0</v>
      </c>
      <c r="Q17" s="83">
        <f t="shared" si="2"/>
        <v>0</v>
      </c>
    </row>
    <row r="18" spans="1:17" ht="15" customHeight="1" x14ac:dyDescent="0.35">
      <c r="A18" s="128" t="s">
        <v>1748</v>
      </c>
      <c r="B18" s="432" t="s">
        <v>1749</v>
      </c>
      <c r="C18" s="526" t="s">
        <v>1251</v>
      </c>
      <c r="D18" s="414" t="s">
        <v>345</v>
      </c>
      <c r="E18" s="478">
        <v>10922.853999999999</v>
      </c>
      <c r="F18" s="478">
        <v>3463.4009999999998</v>
      </c>
      <c r="G18" s="478">
        <v>0</v>
      </c>
      <c r="H18" s="478">
        <v>14386.254999999999</v>
      </c>
      <c r="I18" s="478">
        <v>10.284000000000001</v>
      </c>
      <c r="J18" s="478">
        <v>6013.6530000000002</v>
      </c>
      <c r="K18" s="478">
        <v>5361.6710000000003</v>
      </c>
      <c r="L18" s="478">
        <v>0</v>
      </c>
      <c r="M18" s="478">
        <v>25771.862999999998</v>
      </c>
      <c r="N18" s="478">
        <v>14396.538999999999</v>
      </c>
      <c r="O18" s="465"/>
      <c r="P18" s="82">
        <f t="shared" si="1"/>
        <v>0</v>
      </c>
      <c r="Q18" s="83">
        <f t="shared" si="2"/>
        <v>0</v>
      </c>
    </row>
    <row r="19" spans="1:17" ht="15" customHeight="1" x14ac:dyDescent="0.35">
      <c r="A19" s="128" t="s">
        <v>1750</v>
      </c>
      <c r="B19" s="432" t="s">
        <v>1751</v>
      </c>
      <c r="C19" s="526" t="s">
        <v>1254</v>
      </c>
      <c r="D19" s="414" t="s">
        <v>345</v>
      </c>
      <c r="E19" s="478">
        <v>0</v>
      </c>
      <c r="F19" s="478">
        <v>0.33900000000000002</v>
      </c>
      <c r="G19" s="478">
        <v>0</v>
      </c>
      <c r="H19" s="478">
        <v>0.33900000000000002</v>
      </c>
      <c r="I19" s="478">
        <v>0</v>
      </c>
      <c r="J19" s="478">
        <v>5.3999999999999999E-2</v>
      </c>
      <c r="K19" s="478">
        <v>0.159</v>
      </c>
      <c r="L19" s="478">
        <v>0</v>
      </c>
      <c r="M19" s="478">
        <v>0.55200000000000005</v>
      </c>
      <c r="N19" s="478">
        <v>0.33900000000000002</v>
      </c>
      <c r="O19" s="465"/>
      <c r="P19" s="82">
        <f t="shared" si="1"/>
        <v>0</v>
      </c>
      <c r="Q19" s="83">
        <f t="shared" si="2"/>
        <v>0</v>
      </c>
    </row>
    <row r="20" spans="1:17" ht="15" customHeight="1" x14ac:dyDescent="0.35">
      <c r="A20" s="128" t="s">
        <v>1752</v>
      </c>
      <c r="B20" s="432" t="s">
        <v>1753</v>
      </c>
      <c r="C20" s="526" t="s">
        <v>1257</v>
      </c>
      <c r="D20" s="414" t="s">
        <v>345</v>
      </c>
      <c r="E20" s="478">
        <v>3.097</v>
      </c>
      <c r="F20" s="478">
        <v>2.06</v>
      </c>
      <c r="G20" s="478">
        <v>0</v>
      </c>
      <c r="H20" s="478">
        <v>5.157</v>
      </c>
      <c r="I20" s="478">
        <v>0</v>
      </c>
      <c r="J20" s="478">
        <v>2.8620000000000001</v>
      </c>
      <c r="K20" s="478">
        <v>3.3610000000000002</v>
      </c>
      <c r="L20" s="478">
        <v>0</v>
      </c>
      <c r="M20" s="478">
        <v>11.38</v>
      </c>
      <c r="N20" s="478">
        <v>5.157</v>
      </c>
      <c r="O20" s="465"/>
      <c r="P20" s="82">
        <f t="shared" si="1"/>
        <v>0</v>
      </c>
      <c r="Q20" s="83">
        <f t="shared" si="2"/>
        <v>0</v>
      </c>
    </row>
    <row r="21" spans="1:17" ht="15" customHeight="1" x14ac:dyDescent="0.35">
      <c r="A21" s="128" t="s">
        <v>1754</v>
      </c>
      <c r="B21" s="432" t="s">
        <v>1755</v>
      </c>
      <c r="C21" s="526" t="s">
        <v>1756</v>
      </c>
      <c r="D21" s="414" t="s">
        <v>345</v>
      </c>
      <c r="E21" s="478">
        <v>0</v>
      </c>
      <c r="F21" s="478">
        <v>0</v>
      </c>
      <c r="G21" s="478">
        <v>0</v>
      </c>
      <c r="H21" s="478">
        <v>0</v>
      </c>
      <c r="I21" s="478">
        <v>0</v>
      </c>
      <c r="J21" s="478">
        <v>0</v>
      </c>
      <c r="K21" s="479">
        <v>0</v>
      </c>
      <c r="L21" s="478">
        <v>0</v>
      </c>
      <c r="M21" s="478">
        <v>0</v>
      </c>
      <c r="N21" s="478">
        <v>0</v>
      </c>
      <c r="O21" s="465"/>
      <c r="P21" s="82">
        <f t="shared" si="1"/>
        <v>0</v>
      </c>
      <c r="Q21" s="83">
        <f t="shared" si="2"/>
        <v>0</v>
      </c>
    </row>
    <row r="22" spans="1:17" ht="15" customHeight="1" x14ac:dyDescent="0.35">
      <c r="A22" s="128" t="s">
        <v>1757</v>
      </c>
      <c r="B22" s="514" t="s">
        <v>1758</v>
      </c>
      <c r="C22" s="515" t="s">
        <v>1759</v>
      </c>
      <c r="D22" s="506" t="s">
        <v>345</v>
      </c>
      <c r="E22" s="524">
        <f>E23+E24+E25+E26+E27+E28+E29+E30</f>
        <v>28592.286</v>
      </c>
      <c r="F22" s="524">
        <f t="shared" ref="F22:N22" si="3">F23+F24+F25+F26+F27+F28+F29+F30</f>
        <v>650.95700000000011</v>
      </c>
      <c r="G22" s="524">
        <f t="shared" si="3"/>
        <v>-6510.8519999999999</v>
      </c>
      <c r="H22" s="524">
        <f t="shared" si="3"/>
        <v>22732.391</v>
      </c>
      <c r="I22" s="524">
        <f t="shared" si="3"/>
        <v>3210.799</v>
      </c>
      <c r="J22" s="524">
        <f t="shared" si="3"/>
        <v>11691.441000000001</v>
      </c>
      <c r="K22" s="524">
        <f t="shared" si="3"/>
        <v>5066.6720000000005</v>
      </c>
      <c r="L22" s="524">
        <f t="shared" si="3"/>
        <v>-12867.859</v>
      </c>
      <c r="M22" s="524">
        <f t="shared" si="3"/>
        <v>29833.444</v>
      </c>
      <c r="N22" s="524">
        <f t="shared" si="3"/>
        <v>25943.19</v>
      </c>
      <c r="O22" s="465"/>
      <c r="P22" s="144">
        <f t="shared" si="1"/>
        <v>0</v>
      </c>
      <c r="Q22" s="145">
        <f t="shared" si="2"/>
        <v>0</v>
      </c>
    </row>
    <row r="23" spans="1:17" ht="15" customHeight="1" x14ac:dyDescent="0.35">
      <c r="A23" s="128" t="s">
        <v>1760</v>
      </c>
      <c r="B23" s="432" t="s">
        <v>1761</v>
      </c>
      <c r="C23" s="433" t="s">
        <v>1762</v>
      </c>
      <c r="D23" s="414" t="s">
        <v>345</v>
      </c>
      <c r="E23" s="478">
        <v>0</v>
      </c>
      <c r="F23" s="478">
        <v>0</v>
      </c>
      <c r="G23" s="478">
        <v>0</v>
      </c>
      <c r="H23" s="478">
        <v>0</v>
      </c>
      <c r="I23" s="478">
        <v>0</v>
      </c>
      <c r="J23" s="478">
        <v>0</v>
      </c>
      <c r="K23" s="478">
        <v>0</v>
      </c>
      <c r="L23" s="478">
        <v>0</v>
      </c>
      <c r="M23" s="478">
        <v>0</v>
      </c>
      <c r="N23" s="478">
        <v>0</v>
      </c>
      <c r="O23" s="465"/>
      <c r="P23" s="82">
        <f t="shared" si="1"/>
        <v>0</v>
      </c>
      <c r="Q23" s="83">
        <f t="shared" si="2"/>
        <v>0</v>
      </c>
    </row>
    <row r="24" spans="1:17" ht="15" customHeight="1" x14ac:dyDescent="0.35">
      <c r="A24" s="128" t="s">
        <v>1763</v>
      </c>
      <c r="B24" s="432" t="s">
        <v>1764</v>
      </c>
      <c r="C24" s="433" t="s">
        <v>1765</v>
      </c>
      <c r="D24" s="414" t="s">
        <v>345</v>
      </c>
      <c r="E24" s="478">
        <f>E33+E42</f>
        <v>5747.2</v>
      </c>
      <c r="F24" s="478">
        <f t="shared" ref="F24:N24" si="4">F33+F42</f>
        <v>276.91000000000003</v>
      </c>
      <c r="G24" s="478">
        <f t="shared" si="4"/>
        <v>0</v>
      </c>
      <c r="H24" s="478">
        <f t="shared" si="4"/>
        <v>6024.11</v>
      </c>
      <c r="I24" s="478">
        <f t="shared" si="4"/>
        <v>893.77</v>
      </c>
      <c r="J24" s="478">
        <f t="shared" si="4"/>
        <v>912.94399999999996</v>
      </c>
      <c r="K24" s="478">
        <f t="shared" si="4"/>
        <v>313.20600000000002</v>
      </c>
      <c r="L24" s="478">
        <f t="shared" si="4"/>
        <v>0</v>
      </c>
      <c r="M24" s="478">
        <f t="shared" si="4"/>
        <v>8144.0299999999988</v>
      </c>
      <c r="N24" s="478">
        <f t="shared" si="4"/>
        <v>6917.8799999999992</v>
      </c>
      <c r="O24" s="465"/>
      <c r="P24" s="82">
        <f t="shared" si="1"/>
        <v>0</v>
      </c>
      <c r="Q24" s="83">
        <f t="shared" si="2"/>
        <v>0</v>
      </c>
    </row>
    <row r="25" spans="1:17" ht="15" customHeight="1" x14ac:dyDescent="0.35">
      <c r="A25" s="128" t="s">
        <v>1766</v>
      </c>
      <c r="B25" s="432" t="s">
        <v>1767</v>
      </c>
      <c r="C25" s="433" t="s">
        <v>1768</v>
      </c>
      <c r="D25" s="414" t="s">
        <v>345</v>
      </c>
      <c r="E25" s="478">
        <v>439.77199999999999</v>
      </c>
      <c r="F25" s="478">
        <v>1.635</v>
      </c>
      <c r="G25" s="478">
        <v>0</v>
      </c>
      <c r="H25" s="478">
        <v>441.40699999999998</v>
      </c>
      <c r="I25" s="478">
        <v>1554.7449999999999</v>
      </c>
      <c r="J25" s="478">
        <v>15.398</v>
      </c>
      <c r="K25" s="478">
        <v>0.11799999999999999</v>
      </c>
      <c r="L25" s="478">
        <v>-715.37900000000002</v>
      </c>
      <c r="M25" s="478">
        <v>1296.2889999999998</v>
      </c>
      <c r="N25" s="478">
        <v>1996.1519999999998</v>
      </c>
      <c r="O25" s="465"/>
      <c r="P25" s="82">
        <f t="shared" si="1"/>
        <v>0</v>
      </c>
      <c r="Q25" s="83">
        <f t="shared" si="2"/>
        <v>0</v>
      </c>
    </row>
    <row r="26" spans="1:17" ht="15" customHeight="1" x14ac:dyDescent="0.35">
      <c r="A26" s="128" t="s">
        <v>1769</v>
      </c>
      <c r="B26" s="432" t="s">
        <v>1770</v>
      </c>
      <c r="C26" s="433" t="s">
        <v>1771</v>
      </c>
      <c r="D26" s="414" t="s">
        <v>345</v>
      </c>
      <c r="E26" s="478">
        <v>3362.163</v>
      </c>
      <c r="F26" s="478">
        <v>64.177000000000007</v>
      </c>
      <c r="G26" s="478">
        <v>0</v>
      </c>
      <c r="H26" s="478">
        <f>E26+F26</f>
        <v>3426.34</v>
      </c>
      <c r="I26" s="478">
        <v>0</v>
      </c>
      <c r="J26" s="478">
        <v>160.48599999999999</v>
      </c>
      <c r="K26" s="478">
        <v>20.187999999999999</v>
      </c>
      <c r="L26" s="478">
        <v>-1094.981</v>
      </c>
      <c r="M26" s="478">
        <f>H26+I26+J26+K26+L26</f>
        <v>2512.0330000000004</v>
      </c>
      <c r="N26" s="478">
        <f>H26+I26</f>
        <v>3426.34</v>
      </c>
      <c r="O26" s="465"/>
      <c r="P26" s="82">
        <f t="shared" si="1"/>
        <v>0</v>
      </c>
      <c r="Q26" s="83">
        <f t="shared" si="2"/>
        <v>0</v>
      </c>
    </row>
    <row r="27" spans="1:17" ht="15" customHeight="1" x14ac:dyDescent="0.35">
      <c r="A27" s="128" t="s">
        <v>1772</v>
      </c>
      <c r="B27" s="432" t="s">
        <v>1773</v>
      </c>
      <c r="C27" s="433" t="s">
        <v>1774</v>
      </c>
      <c r="D27" s="414" t="s">
        <v>345</v>
      </c>
      <c r="E27" s="478">
        <v>12967.754999999999</v>
      </c>
      <c r="F27" s="478">
        <v>116.203</v>
      </c>
      <c r="G27" s="478">
        <v>-6510.8519999999999</v>
      </c>
      <c r="H27" s="478">
        <v>6573.1059999999989</v>
      </c>
      <c r="I27" s="478">
        <v>14.147</v>
      </c>
      <c r="J27" s="478">
        <v>8888.3860000000004</v>
      </c>
      <c r="K27" s="478">
        <v>4443.1360000000004</v>
      </c>
      <c r="L27" s="478">
        <v>-11057.499</v>
      </c>
      <c r="M27" s="478">
        <f t="shared" ref="M27:M29" si="5">H27+I27+J27+K27+L27</f>
        <v>8861.2760000000017</v>
      </c>
      <c r="N27" s="478">
        <f t="shared" ref="N27:N29" si="6">H27+I27</f>
        <v>6587.2529999999988</v>
      </c>
      <c r="O27" s="465"/>
      <c r="P27" s="82">
        <f t="shared" si="1"/>
        <v>0</v>
      </c>
      <c r="Q27" s="83">
        <f t="shared" si="2"/>
        <v>0</v>
      </c>
    </row>
    <row r="28" spans="1:17" ht="15" customHeight="1" x14ac:dyDescent="0.35">
      <c r="A28" s="128" t="s">
        <v>1775</v>
      </c>
      <c r="B28" s="432" t="s">
        <v>1776</v>
      </c>
      <c r="C28" s="433" t="s">
        <v>1777</v>
      </c>
      <c r="D28" s="414" t="s">
        <v>345</v>
      </c>
      <c r="E28" s="478">
        <v>0</v>
      </c>
      <c r="F28" s="478">
        <v>0</v>
      </c>
      <c r="G28" s="478">
        <v>0</v>
      </c>
      <c r="H28" s="478">
        <v>0</v>
      </c>
      <c r="I28" s="478">
        <v>0</v>
      </c>
      <c r="J28" s="478">
        <v>0</v>
      </c>
      <c r="K28" s="478">
        <v>0</v>
      </c>
      <c r="L28" s="478">
        <v>0</v>
      </c>
      <c r="M28" s="478">
        <f t="shared" si="5"/>
        <v>0</v>
      </c>
      <c r="N28" s="478">
        <f t="shared" si="6"/>
        <v>0</v>
      </c>
      <c r="O28" s="465"/>
      <c r="P28" s="82">
        <f t="shared" si="1"/>
        <v>0</v>
      </c>
      <c r="Q28" s="83">
        <f t="shared" si="2"/>
        <v>0</v>
      </c>
    </row>
    <row r="29" spans="1:17" ht="15" customHeight="1" x14ac:dyDescent="0.35">
      <c r="A29" s="128" t="s">
        <v>1778</v>
      </c>
      <c r="B29" s="432" t="s">
        <v>1779</v>
      </c>
      <c r="C29" s="433" t="s">
        <v>1780</v>
      </c>
      <c r="D29" s="414" t="s">
        <v>345</v>
      </c>
      <c r="E29" s="478">
        <v>0</v>
      </c>
      <c r="F29" s="478">
        <v>0</v>
      </c>
      <c r="G29" s="478">
        <v>0</v>
      </c>
      <c r="H29" s="478">
        <v>0</v>
      </c>
      <c r="I29" s="478">
        <v>0</v>
      </c>
      <c r="J29" s="478">
        <v>0</v>
      </c>
      <c r="K29" s="478">
        <v>0</v>
      </c>
      <c r="L29" s="478">
        <v>0</v>
      </c>
      <c r="M29" s="478">
        <f t="shared" si="5"/>
        <v>0</v>
      </c>
      <c r="N29" s="478">
        <f t="shared" si="6"/>
        <v>0</v>
      </c>
      <c r="O29" s="465"/>
      <c r="P29" s="82">
        <f t="shared" si="1"/>
        <v>0</v>
      </c>
      <c r="Q29" s="83">
        <f t="shared" si="2"/>
        <v>0</v>
      </c>
    </row>
    <row r="30" spans="1:17" ht="15" customHeight="1" x14ac:dyDescent="0.35">
      <c r="A30" s="128" t="s">
        <v>1781</v>
      </c>
      <c r="B30" s="432" t="s">
        <v>1782</v>
      </c>
      <c r="C30" s="433" t="s">
        <v>1783</v>
      </c>
      <c r="D30" s="414" t="s">
        <v>345</v>
      </c>
      <c r="E30" s="478">
        <f>E39+E48</f>
        <v>6075.3959999999997</v>
      </c>
      <c r="F30" s="478">
        <f t="shared" ref="F30:N30" si="7">F39+F48</f>
        <v>192.03200000000001</v>
      </c>
      <c r="G30" s="478">
        <f t="shared" si="7"/>
        <v>0</v>
      </c>
      <c r="H30" s="478">
        <f t="shared" si="7"/>
        <v>6267.4279999999999</v>
      </c>
      <c r="I30" s="478">
        <f t="shared" si="7"/>
        <v>748.13699999999994</v>
      </c>
      <c r="J30" s="478">
        <f t="shared" si="7"/>
        <v>1714.2270000000001</v>
      </c>
      <c r="K30" s="478">
        <f t="shared" si="7"/>
        <v>290.024</v>
      </c>
      <c r="L30" s="478">
        <f t="shared" si="7"/>
        <v>0</v>
      </c>
      <c r="M30" s="478">
        <f t="shared" si="7"/>
        <v>9019.8159999999989</v>
      </c>
      <c r="N30" s="478">
        <f t="shared" si="7"/>
        <v>7015.5649999999996</v>
      </c>
      <c r="O30" s="465"/>
      <c r="P30" s="82">
        <f t="shared" si="1"/>
        <v>0</v>
      </c>
      <c r="Q30" s="83">
        <f t="shared" si="2"/>
        <v>0</v>
      </c>
    </row>
    <row r="31" spans="1:17" ht="15" customHeight="1" x14ac:dyDescent="0.35">
      <c r="A31" s="128" t="s">
        <v>1784</v>
      </c>
      <c r="B31" s="429" t="s">
        <v>1785</v>
      </c>
      <c r="C31" s="525" t="s">
        <v>1288</v>
      </c>
      <c r="D31" s="414" t="s">
        <v>345</v>
      </c>
      <c r="E31" s="478">
        <f>E32+E33+E34+E35+E36+E37+E38+E39</f>
        <v>26701.246800000001</v>
      </c>
      <c r="F31" s="478">
        <f t="shared" ref="F31:N31" si="8">F32+F33+F34+F35+F36+F37+F38+F39</f>
        <v>650.95700000000011</v>
      </c>
      <c r="G31" s="478">
        <f t="shared" si="8"/>
        <v>-6510.8519999999999</v>
      </c>
      <c r="H31" s="478">
        <f t="shared" si="8"/>
        <v>20841.351799999997</v>
      </c>
      <c r="I31" s="478">
        <f t="shared" si="8"/>
        <v>3210.799</v>
      </c>
      <c r="J31" s="478">
        <f t="shared" si="8"/>
        <v>11691.441000000001</v>
      </c>
      <c r="K31" s="478">
        <f t="shared" si="8"/>
        <v>5066.6720000000005</v>
      </c>
      <c r="L31" s="478">
        <f t="shared" si="8"/>
        <v>-12867.859</v>
      </c>
      <c r="M31" s="478">
        <f t="shared" si="8"/>
        <v>27942.4048</v>
      </c>
      <c r="N31" s="478">
        <f t="shared" si="8"/>
        <v>24052.150799999999</v>
      </c>
      <c r="O31" s="465"/>
      <c r="P31" s="82">
        <f t="shared" si="1"/>
        <v>-3.637978807091713E-12</v>
      </c>
      <c r="Q31" s="83">
        <f t="shared" si="2"/>
        <v>7.2759576141834259E-12</v>
      </c>
    </row>
    <row r="32" spans="1:17" ht="15" customHeight="1" x14ac:dyDescent="0.35">
      <c r="A32" s="128"/>
      <c r="B32" s="432" t="s">
        <v>1786</v>
      </c>
      <c r="C32" s="526" t="s">
        <v>1291</v>
      </c>
      <c r="D32" s="414" t="s">
        <v>345</v>
      </c>
      <c r="E32" s="478">
        <v>0</v>
      </c>
      <c r="F32" s="478">
        <v>0</v>
      </c>
      <c r="G32" s="478">
        <v>0</v>
      </c>
      <c r="H32" s="478">
        <v>0</v>
      </c>
      <c r="I32" s="478">
        <v>0</v>
      </c>
      <c r="J32" s="478">
        <v>0</v>
      </c>
      <c r="K32" s="478">
        <v>0</v>
      </c>
      <c r="L32" s="478">
        <v>0</v>
      </c>
      <c r="M32" s="478">
        <v>0</v>
      </c>
      <c r="N32" s="478">
        <v>0</v>
      </c>
      <c r="O32" s="465"/>
      <c r="P32" s="82">
        <f t="shared" si="1"/>
        <v>0</v>
      </c>
      <c r="Q32" s="83">
        <f t="shared" si="2"/>
        <v>0</v>
      </c>
    </row>
    <row r="33" spans="1:17" ht="15" customHeight="1" x14ac:dyDescent="0.35">
      <c r="A33" s="128" t="s">
        <v>1787</v>
      </c>
      <c r="B33" s="432" t="s">
        <v>1788</v>
      </c>
      <c r="C33" s="526" t="s">
        <v>1294</v>
      </c>
      <c r="D33" s="414" t="s">
        <v>345</v>
      </c>
      <c r="E33" s="478">
        <v>5747.2</v>
      </c>
      <c r="F33" s="478">
        <v>276.91000000000003</v>
      </c>
      <c r="G33" s="478">
        <v>0</v>
      </c>
      <c r="H33" s="478">
        <f>E33+F33+G33</f>
        <v>6024.11</v>
      </c>
      <c r="I33" s="478">
        <v>893.77</v>
      </c>
      <c r="J33" s="478">
        <v>912.94399999999996</v>
      </c>
      <c r="K33" s="478">
        <v>313.20600000000002</v>
      </c>
      <c r="L33" s="478">
        <v>0</v>
      </c>
      <c r="M33" s="478">
        <f>H33+I33+J33+K33+L33</f>
        <v>8144.0299999999988</v>
      </c>
      <c r="N33" s="478">
        <f>H33+I33</f>
        <v>6917.8799999999992</v>
      </c>
      <c r="O33" s="465"/>
      <c r="P33" s="82">
        <f t="shared" si="1"/>
        <v>0</v>
      </c>
      <c r="Q33" s="83">
        <f t="shared" si="2"/>
        <v>0</v>
      </c>
    </row>
    <row r="34" spans="1:17" ht="15" customHeight="1" x14ac:dyDescent="0.35">
      <c r="A34" s="128" t="s">
        <v>1789</v>
      </c>
      <c r="B34" s="432" t="s">
        <v>1790</v>
      </c>
      <c r="C34" s="526" t="s">
        <v>1297</v>
      </c>
      <c r="D34" s="414" t="s">
        <v>345</v>
      </c>
      <c r="E34" s="478">
        <v>439.77199999999999</v>
      </c>
      <c r="F34" s="478">
        <v>1.635</v>
      </c>
      <c r="G34" s="478">
        <v>0</v>
      </c>
      <c r="H34" s="478">
        <v>441.40699999999998</v>
      </c>
      <c r="I34" s="478">
        <v>1554.7449999999999</v>
      </c>
      <c r="J34" s="478">
        <v>15.398</v>
      </c>
      <c r="K34" s="478">
        <v>0.11799999999999999</v>
      </c>
      <c r="L34" s="478">
        <v>-715.37900000000002</v>
      </c>
      <c r="M34" s="478">
        <v>1296.2889999999998</v>
      </c>
      <c r="N34" s="478">
        <v>1996.1519999999998</v>
      </c>
      <c r="O34" s="465"/>
      <c r="P34" s="82">
        <f t="shared" si="1"/>
        <v>0</v>
      </c>
      <c r="Q34" s="83">
        <f t="shared" si="2"/>
        <v>0</v>
      </c>
    </row>
    <row r="35" spans="1:17" ht="15" customHeight="1" x14ac:dyDescent="0.35">
      <c r="A35" s="128" t="s">
        <v>1791</v>
      </c>
      <c r="B35" s="432" t="s">
        <v>1792</v>
      </c>
      <c r="C35" s="526" t="s">
        <v>1300</v>
      </c>
      <c r="D35" s="414" t="s">
        <v>345</v>
      </c>
      <c r="E35" s="478">
        <v>1471.1238000000001</v>
      </c>
      <c r="F35" s="478">
        <v>64.177000000000007</v>
      </c>
      <c r="G35" s="478">
        <v>0</v>
      </c>
      <c r="H35" s="478">
        <f>E35+F35+G35</f>
        <v>1535.3008</v>
      </c>
      <c r="I35" s="478">
        <v>0</v>
      </c>
      <c r="J35" s="478">
        <v>160.48599999999999</v>
      </c>
      <c r="K35" s="478">
        <v>20.187999999999999</v>
      </c>
      <c r="L35" s="478">
        <v>-1094.981</v>
      </c>
      <c r="M35" s="478">
        <f>H35+I35+J35+K35+L35</f>
        <v>620.99379999999996</v>
      </c>
      <c r="N35" s="478">
        <f>H35+I35</f>
        <v>1535.3008</v>
      </c>
      <c r="O35" s="465"/>
      <c r="P35" s="82">
        <f t="shared" si="1"/>
        <v>0</v>
      </c>
      <c r="Q35" s="83">
        <f t="shared" si="2"/>
        <v>0</v>
      </c>
    </row>
    <row r="36" spans="1:17" ht="15" customHeight="1" x14ac:dyDescent="0.35">
      <c r="A36" s="128" t="s">
        <v>1793</v>
      </c>
      <c r="B36" s="432" t="s">
        <v>1794</v>
      </c>
      <c r="C36" s="526" t="s">
        <v>1303</v>
      </c>
      <c r="D36" s="414" t="s">
        <v>345</v>
      </c>
      <c r="E36" s="478">
        <v>12967.754999999999</v>
      </c>
      <c r="F36" s="478">
        <v>116.203</v>
      </c>
      <c r="G36" s="478">
        <v>-6510.8519999999999</v>
      </c>
      <c r="H36" s="478">
        <f t="shared" ref="H36:H39" si="9">E36+F36+G36</f>
        <v>6573.1059999999989</v>
      </c>
      <c r="I36" s="478">
        <v>14.147</v>
      </c>
      <c r="J36" s="478">
        <v>8888.3860000000004</v>
      </c>
      <c r="K36" s="478">
        <v>4443.1360000000004</v>
      </c>
      <c r="L36" s="478">
        <v>-11057.499</v>
      </c>
      <c r="M36" s="478">
        <f t="shared" ref="M36:M39" si="10">H36+I36+J36+K36+L36</f>
        <v>8861.2760000000017</v>
      </c>
      <c r="N36" s="478">
        <f t="shared" ref="N36:N39" si="11">H36+I36</f>
        <v>6587.2529999999988</v>
      </c>
      <c r="O36" s="465"/>
      <c r="P36" s="82">
        <f t="shared" si="1"/>
        <v>0</v>
      </c>
      <c r="Q36" s="83">
        <f t="shared" si="2"/>
        <v>0</v>
      </c>
    </row>
    <row r="37" spans="1:17" ht="15" customHeight="1" x14ac:dyDescent="0.35">
      <c r="A37" s="128" t="s">
        <v>1795</v>
      </c>
      <c r="B37" s="432" t="s">
        <v>1796</v>
      </c>
      <c r="C37" s="526" t="s">
        <v>1306</v>
      </c>
      <c r="D37" s="414" t="s">
        <v>345</v>
      </c>
      <c r="E37" s="478">
        <v>0</v>
      </c>
      <c r="F37" s="478">
        <v>0</v>
      </c>
      <c r="G37" s="478">
        <v>0</v>
      </c>
      <c r="H37" s="478">
        <f t="shared" si="9"/>
        <v>0</v>
      </c>
      <c r="I37" s="478">
        <v>0</v>
      </c>
      <c r="J37" s="478">
        <v>0</v>
      </c>
      <c r="K37" s="478">
        <v>0</v>
      </c>
      <c r="L37" s="478">
        <v>0</v>
      </c>
      <c r="M37" s="478">
        <f t="shared" si="10"/>
        <v>0</v>
      </c>
      <c r="N37" s="478">
        <f t="shared" si="11"/>
        <v>0</v>
      </c>
      <c r="O37" s="465"/>
      <c r="P37" s="82">
        <f t="shared" si="1"/>
        <v>0</v>
      </c>
      <c r="Q37" s="83">
        <f t="shared" si="2"/>
        <v>0</v>
      </c>
    </row>
    <row r="38" spans="1:17" ht="15" customHeight="1" x14ac:dyDescent="0.35">
      <c r="A38" s="128" t="s">
        <v>1797</v>
      </c>
      <c r="B38" s="432" t="s">
        <v>1798</v>
      </c>
      <c r="C38" s="526" t="s">
        <v>1309</v>
      </c>
      <c r="D38" s="414" t="s">
        <v>345</v>
      </c>
      <c r="E38" s="478">
        <v>0</v>
      </c>
      <c r="F38" s="478">
        <v>0</v>
      </c>
      <c r="G38" s="478">
        <v>0</v>
      </c>
      <c r="H38" s="478">
        <f t="shared" si="9"/>
        <v>0</v>
      </c>
      <c r="I38" s="478">
        <v>0</v>
      </c>
      <c r="J38" s="478">
        <v>0</v>
      </c>
      <c r="K38" s="478">
        <v>0</v>
      </c>
      <c r="L38" s="478">
        <v>0</v>
      </c>
      <c r="M38" s="478">
        <f t="shared" si="10"/>
        <v>0</v>
      </c>
      <c r="N38" s="478">
        <f t="shared" si="11"/>
        <v>0</v>
      </c>
      <c r="O38" s="465"/>
      <c r="P38" s="82">
        <f t="shared" si="1"/>
        <v>0</v>
      </c>
      <c r="Q38" s="83">
        <f t="shared" si="2"/>
        <v>0</v>
      </c>
    </row>
    <row r="39" spans="1:17" ht="15" customHeight="1" x14ac:dyDescent="0.35">
      <c r="A39" s="128" t="s">
        <v>1799</v>
      </c>
      <c r="B39" s="432" t="s">
        <v>1800</v>
      </c>
      <c r="C39" s="526" t="s">
        <v>1312</v>
      </c>
      <c r="D39" s="414" t="s">
        <v>345</v>
      </c>
      <c r="E39" s="478">
        <v>6075.3959999999997</v>
      </c>
      <c r="F39" s="478">
        <v>192.03200000000001</v>
      </c>
      <c r="G39" s="478">
        <v>0</v>
      </c>
      <c r="H39" s="478">
        <f t="shared" si="9"/>
        <v>6267.4279999999999</v>
      </c>
      <c r="I39" s="478">
        <v>748.13699999999994</v>
      </c>
      <c r="J39" s="478">
        <v>1714.2270000000001</v>
      </c>
      <c r="K39" s="478">
        <v>290.024</v>
      </c>
      <c r="L39" s="478">
        <v>0</v>
      </c>
      <c r="M39" s="478">
        <f t="shared" si="10"/>
        <v>9019.8159999999989</v>
      </c>
      <c r="N39" s="478">
        <f t="shared" si="11"/>
        <v>7015.5649999999996</v>
      </c>
      <c r="O39" s="465"/>
      <c r="P39" s="82">
        <f t="shared" si="1"/>
        <v>0</v>
      </c>
      <c r="Q39" s="83">
        <f t="shared" si="2"/>
        <v>0</v>
      </c>
    </row>
    <row r="40" spans="1:17" ht="15" customHeight="1" x14ac:dyDescent="0.35">
      <c r="A40" s="128" t="s">
        <v>1801</v>
      </c>
      <c r="B40" s="429" t="s">
        <v>1802</v>
      </c>
      <c r="C40" s="525" t="s">
        <v>1314</v>
      </c>
      <c r="D40" s="414" t="s">
        <v>345</v>
      </c>
      <c r="E40" s="478">
        <v>1891.039</v>
      </c>
      <c r="F40" s="478">
        <v>0</v>
      </c>
      <c r="G40" s="477">
        <v>0</v>
      </c>
      <c r="H40" s="478">
        <v>1891.039</v>
      </c>
      <c r="I40" s="478">
        <v>0</v>
      </c>
      <c r="J40" s="478">
        <v>0</v>
      </c>
      <c r="K40" s="478">
        <v>0</v>
      </c>
      <c r="L40" s="477">
        <v>0</v>
      </c>
      <c r="M40" s="478">
        <v>1891.039</v>
      </c>
      <c r="N40" s="478">
        <v>1891.039</v>
      </c>
      <c r="O40" s="465"/>
      <c r="P40" s="82">
        <f t="shared" ref="P40:P71" si="12">IF(OR(H40="NA",E40="NA",F40="NA",G40="NA"),"NA",SUM(H40)-SUM(E40:G40))</f>
        <v>0</v>
      </c>
      <c r="Q40" s="83">
        <f t="shared" ref="Q40:Q71" si="13">IF(OR(M40="NA",H40="NA",I40="NA",J40="NA",K40="NA",L40="NA"),"NA",SUM(M40)-SUM(H40:L40))</f>
        <v>0</v>
      </c>
    </row>
    <row r="41" spans="1:17" ht="15" customHeight="1" x14ac:dyDescent="0.35">
      <c r="A41" s="128" t="s">
        <v>1803</v>
      </c>
      <c r="B41" s="432" t="s">
        <v>1804</v>
      </c>
      <c r="C41" s="526" t="s">
        <v>1291</v>
      </c>
      <c r="D41" s="414" t="s">
        <v>345</v>
      </c>
      <c r="E41" s="478">
        <v>0</v>
      </c>
      <c r="F41" s="478">
        <v>0</v>
      </c>
      <c r="G41" s="478">
        <v>0</v>
      </c>
      <c r="H41" s="478">
        <v>0</v>
      </c>
      <c r="I41" s="478">
        <v>0</v>
      </c>
      <c r="J41" s="478">
        <v>0</v>
      </c>
      <c r="K41" s="478">
        <v>0</v>
      </c>
      <c r="L41" s="478">
        <v>0</v>
      </c>
      <c r="M41" s="478">
        <v>0</v>
      </c>
      <c r="N41" s="478">
        <v>0</v>
      </c>
      <c r="O41" s="465"/>
      <c r="P41" s="82">
        <f t="shared" si="12"/>
        <v>0</v>
      </c>
      <c r="Q41" s="83">
        <f t="shared" si="13"/>
        <v>0</v>
      </c>
    </row>
    <row r="42" spans="1:17" ht="15" customHeight="1" x14ac:dyDescent="0.35">
      <c r="A42" s="128" t="s">
        <v>1805</v>
      </c>
      <c r="B42" s="432" t="s">
        <v>1806</v>
      </c>
      <c r="C42" s="526" t="s">
        <v>1294</v>
      </c>
      <c r="D42" s="414" t="s">
        <v>345</v>
      </c>
      <c r="E42" s="478">
        <v>0</v>
      </c>
      <c r="F42" s="478">
        <v>0</v>
      </c>
      <c r="G42" s="478">
        <v>0</v>
      </c>
      <c r="H42" s="478">
        <v>0</v>
      </c>
      <c r="I42" s="478">
        <v>0</v>
      </c>
      <c r="J42" s="478">
        <v>0</v>
      </c>
      <c r="K42" s="479">
        <v>0</v>
      </c>
      <c r="L42" s="478">
        <v>0</v>
      </c>
      <c r="M42" s="478">
        <v>0</v>
      </c>
      <c r="N42" s="478">
        <v>0</v>
      </c>
      <c r="O42" s="465"/>
      <c r="P42" s="82">
        <f t="shared" si="12"/>
        <v>0</v>
      </c>
      <c r="Q42" s="83">
        <f t="shared" si="13"/>
        <v>0</v>
      </c>
    </row>
    <row r="43" spans="1:17" ht="15" customHeight="1" x14ac:dyDescent="0.35">
      <c r="A43" s="128" t="s">
        <v>1807</v>
      </c>
      <c r="B43" s="432" t="s">
        <v>1808</v>
      </c>
      <c r="C43" s="526" t="s">
        <v>1297</v>
      </c>
      <c r="D43" s="414" t="s">
        <v>345</v>
      </c>
      <c r="E43" s="478">
        <v>0</v>
      </c>
      <c r="F43" s="478">
        <v>0</v>
      </c>
      <c r="G43" s="478">
        <v>0</v>
      </c>
      <c r="H43" s="478">
        <v>0</v>
      </c>
      <c r="I43" s="478">
        <v>0</v>
      </c>
      <c r="J43" s="478">
        <v>0</v>
      </c>
      <c r="K43" s="479">
        <v>0</v>
      </c>
      <c r="L43" s="478">
        <v>0</v>
      </c>
      <c r="M43" s="478">
        <v>0</v>
      </c>
      <c r="N43" s="478">
        <v>0</v>
      </c>
      <c r="O43" s="465"/>
      <c r="P43" s="82">
        <f t="shared" si="12"/>
        <v>0</v>
      </c>
      <c r="Q43" s="83">
        <f t="shared" si="13"/>
        <v>0</v>
      </c>
    </row>
    <row r="44" spans="1:17" ht="15" customHeight="1" x14ac:dyDescent="0.35">
      <c r="A44" s="128" t="s">
        <v>1809</v>
      </c>
      <c r="B44" s="432" t="s">
        <v>1810</v>
      </c>
      <c r="C44" s="526" t="s">
        <v>1300</v>
      </c>
      <c r="D44" s="414" t="s">
        <v>345</v>
      </c>
      <c r="E44" s="478">
        <v>1891.039</v>
      </c>
      <c r="F44" s="478">
        <v>0</v>
      </c>
      <c r="G44" s="478">
        <v>0</v>
      </c>
      <c r="H44" s="478">
        <v>1891.039</v>
      </c>
      <c r="I44" s="478">
        <v>0</v>
      </c>
      <c r="J44" s="478">
        <v>0</v>
      </c>
      <c r="K44" s="479">
        <v>0</v>
      </c>
      <c r="L44" s="478">
        <v>0</v>
      </c>
      <c r="M44" s="478">
        <v>1891.039</v>
      </c>
      <c r="N44" s="478">
        <v>1891.039</v>
      </c>
      <c r="O44" s="465"/>
      <c r="P44" s="82">
        <f t="shared" si="12"/>
        <v>0</v>
      </c>
      <c r="Q44" s="83">
        <f t="shared" si="13"/>
        <v>0</v>
      </c>
    </row>
    <row r="45" spans="1:17" ht="15" customHeight="1" x14ac:dyDescent="0.35">
      <c r="A45" s="128" t="s">
        <v>1811</v>
      </c>
      <c r="B45" s="432" t="s">
        <v>1812</v>
      </c>
      <c r="C45" s="526" t="s">
        <v>1303</v>
      </c>
      <c r="D45" s="414" t="s">
        <v>345</v>
      </c>
      <c r="E45" s="478">
        <v>0</v>
      </c>
      <c r="F45" s="478">
        <v>0</v>
      </c>
      <c r="G45" s="478">
        <v>0</v>
      </c>
      <c r="H45" s="478">
        <v>0</v>
      </c>
      <c r="I45" s="478">
        <v>0</v>
      </c>
      <c r="J45" s="478">
        <v>0</v>
      </c>
      <c r="K45" s="479">
        <v>0</v>
      </c>
      <c r="L45" s="478">
        <v>0</v>
      </c>
      <c r="M45" s="478">
        <v>0</v>
      </c>
      <c r="N45" s="478">
        <v>0</v>
      </c>
      <c r="O45" s="465"/>
      <c r="P45" s="82">
        <f t="shared" si="12"/>
        <v>0</v>
      </c>
      <c r="Q45" s="83">
        <f t="shared" si="13"/>
        <v>0</v>
      </c>
    </row>
    <row r="46" spans="1:17" ht="15" customHeight="1" x14ac:dyDescent="0.35">
      <c r="A46" s="128" t="s">
        <v>1813</v>
      </c>
      <c r="B46" s="432" t="s">
        <v>1814</v>
      </c>
      <c r="C46" s="526" t="s">
        <v>1306</v>
      </c>
      <c r="D46" s="414" t="s">
        <v>345</v>
      </c>
      <c r="E46" s="478">
        <v>0</v>
      </c>
      <c r="F46" s="478">
        <v>0</v>
      </c>
      <c r="G46" s="478">
        <v>0</v>
      </c>
      <c r="H46" s="478">
        <v>0</v>
      </c>
      <c r="I46" s="478">
        <v>0</v>
      </c>
      <c r="J46" s="478">
        <v>0</v>
      </c>
      <c r="K46" s="479">
        <v>0</v>
      </c>
      <c r="L46" s="478">
        <v>0</v>
      </c>
      <c r="M46" s="478">
        <v>0</v>
      </c>
      <c r="N46" s="478">
        <v>0</v>
      </c>
      <c r="O46" s="465"/>
      <c r="P46" s="82">
        <f t="shared" si="12"/>
        <v>0</v>
      </c>
      <c r="Q46" s="83">
        <f t="shared" si="13"/>
        <v>0</v>
      </c>
    </row>
    <row r="47" spans="1:17" ht="15" customHeight="1" x14ac:dyDescent="0.35">
      <c r="A47" s="128" t="s">
        <v>1815</v>
      </c>
      <c r="B47" s="432" t="s">
        <v>1816</v>
      </c>
      <c r="C47" s="526" t="s">
        <v>1309</v>
      </c>
      <c r="D47" s="414" t="s">
        <v>345</v>
      </c>
      <c r="E47" s="478">
        <v>0</v>
      </c>
      <c r="F47" s="478">
        <v>0</v>
      </c>
      <c r="G47" s="478">
        <v>0</v>
      </c>
      <c r="H47" s="478">
        <v>0</v>
      </c>
      <c r="I47" s="478">
        <v>0</v>
      </c>
      <c r="J47" s="478">
        <v>0</v>
      </c>
      <c r="K47" s="479">
        <v>0</v>
      </c>
      <c r="L47" s="478">
        <v>0</v>
      </c>
      <c r="M47" s="478">
        <v>0</v>
      </c>
      <c r="N47" s="478">
        <v>0</v>
      </c>
      <c r="O47" s="465"/>
      <c r="P47" s="82">
        <f t="shared" si="12"/>
        <v>0</v>
      </c>
      <c r="Q47" s="83">
        <f t="shared" si="13"/>
        <v>0</v>
      </c>
    </row>
    <row r="48" spans="1:17" ht="15" customHeight="1" x14ac:dyDescent="0.35">
      <c r="A48" s="128" t="s">
        <v>1817</v>
      </c>
      <c r="B48" s="432" t="s">
        <v>1818</v>
      </c>
      <c r="C48" s="526" t="s">
        <v>1312</v>
      </c>
      <c r="D48" s="414" t="s">
        <v>345</v>
      </c>
      <c r="E48" s="478">
        <v>0</v>
      </c>
      <c r="F48" s="478">
        <v>0</v>
      </c>
      <c r="G48" s="497">
        <v>0</v>
      </c>
      <c r="H48" s="478">
        <v>0</v>
      </c>
      <c r="I48" s="478">
        <v>0</v>
      </c>
      <c r="J48" s="478">
        <v>0</v>
      </c>
      <c r="K48" s="479">
        <v>0</v>
      </c>
      <c r="L48" s="497">
        <v>0</v>
      </c>
      <c r="M48" s="478">
        <v>0</v>
      </c>
      <c r="N48" s="478">
        <v>0</v>
      </c>
      <c r="O48" s="465"/>
      <c r="P48" s="82">
        <f t="shared" si="12"/>
        <v>0</v>
      </c>
      <c r="Q48" s="83">
        <f t="shared" si="13"/>
        <v>0</v>
      </c>
    </row>
    <row r="49" spans="1:17" ht="15" customHeight="1" x14ac:dyDescent="0.35">
      <c r="A49" s="128" t="s">
        <v>1819</v>
      </c>
      <c r="B49" s="514" t="s">
        <v>1820</v>
      </c>
      <c r="C49" s="515" t="s">
        <v>1821</v>
      </c>
      <c r="D49" s="506" t="s">
        <v>345</v>
      </c>
      <c r="E49" s="524">
        <v>10683.177000000001</v>
      </c>
      <c r="F49" s="524">
        <v>6956.0290000000005</v>
      </c>
      <c r="G49" s="524">
        <v>-6510.8519999999999</v>
      </c>
      <c r="H49" s="524">
        <v>11128.354000000001</v>
      </c>
      <c r="I49" s="524">
        <v>1064.8679999999999</v>
      </c>
      <c r="J49" s="524">
        <v>9613.5240000000013</v>
      </c>
      <c r="K49" s="524">
        <v>5163.9780000000001</v>
      </c>
      <c r="L49" s="524">
        <v>-12867.859</v>
      </c>
      <c r="M49" s="524">
        <v>14102.865000000002</v>
      </c>
      <c r="N49" s="524">
        <v>12193.222</v>
      </c>
      <c r="O49" s="465"/>
      <c r="P49" s="144">
        <f t="shared" si="12"/>
        <v>-1.8189894035458565E-12</v>
      </c>
      <c r="Q49" s="145">
        <f t="shared" si="13"/>
        <v>0</v>
      </c>
    </row>
    <row r="50" spans="1:17" ht="15" customHeight="1" x14ac:dyDescent="0.35">
      <c r="A50" s="128" t="s">
        <v>1822</v>
      </c>
      <c r="B50" s="432" t="s">
        <v>1823</v>
      </c>
      <c r="C50" s="433" t="s">
        <v>1824</v>
      </c>
      <c r="D50" s="414" t="s">
        <v>345</v>
      </c>
      <c r="E50" s="478">
        <v>0</v>
      </c>
      <c r="F50" s="478">
        <v>0</v>
      </c>
      <c r="G50" s="478">
        <v>0</v>
      </c>
      <c r="H50" s="478">
        <v>0</v>
      </c>
      <c r="I50" s="478">
        <v>0</v>
      </c>
      <c r="J50" s="478">
        <v>0</v>
      </c>
      <c r="K50" s="478">
        <v>0</v>
      </c>
      <c r="L50" s="478">
        <v>0</v>
      </c>
      <c r="M50" s="478">
        <v>0</v>
      </c>
      <c r="N50" s="478">
        <v>0</v>
      </c>
      <c r="O50" s="465"/>
      <c r="P50" s="82">
        <f t="shared" si="12"/>
        <v>0</v>
      </c>
      <c r="Q50" s="83">
        <f t="shared" si="13"/>
        <v>0</v>
      </c>
    </row>
    <row r="51" spans="1:17" ht="15" customHeight="1" x14ac:dyDescent="0.35">
      <c r="A51" s="128" t="s">
        <v>1825</v>
      </c>
      <c r="B51" s="432" t="s">
        <v>1826</v>
      </c>
      <c r="C51" s="433" t="s">
        <v>1827</v>
      </c>
      <c r="D51" s="414" t="s">
        <v>345</v>
      </c>
      <c r="E51" s="478">
        <v>0</v>
      </c>
      <c r="F51" s="478">
        <v>0</v>
      </c>
      <c r="G51" s="478">
        <v>0</v>
      </c>
      <c r="H51" s="478">
        <v>0</v>
      </c>
      <c r="I51" s="478">
        <v>0</v>
      </c>
      <c r="J51" s="478">
        <v>0</v>
      </c>
      <c r="K51" s="478">
        <v>0</v>
      </c>
      <c r="L51" s="478">
        <v>0</v>
      </c>
      <c r="M51" s="478">
        <v>0</v>
      </c>
      <c r="N51" s="478">
        <v>0</v>
      </c>
      <c r="O51" s="465"/>
      <c r="P51" s="82">
        <f t="shared" si="12"/>
        <v>0</v>
      </c>
      <c r="Q51" s="83">
        <f t="shared" si="13"/>
        <v>0</v>
      </c>
    </row>
    <row r="52" spans="1:17" ht="15" customHeight="1" x14ac:dyDescent="0.35">
      <c r="A52" s="128" t="s">
        <v>1828</v>
      </c>
      <c r="B52" s="432" t="s">
        <v>1829</v>
      </c>
      <c r="C52" s="433" t="s">
        <v>1830</v>
      </c>
      <c r="D52" s="414" t="s">
        <v>345</v>
      </c>
      <c r="E52" s="478">
        <v>8381.6680000000015</v>
      </c>
      <c r="F52" s="478">
        <v>108.306</v>
      </c>
      <c r="G52" s="478">
        <v>0</v>
      </c>
      <c r="H52" s="478">
        <v>8489.9740000000002</v>
      </c>
      <c r="I52" s="478">
        <v>0</v>
      </c>
      <c r="J52" s="478">
        <v>289.86200000000002</v>
      </c>
      <c r="K52" s="478">
        <v>197.30099999999999</v>
      </c>
      <c r="L52" s="478">
        <v>-715.37900000000002</v>
      </c>
      <c r="M52" s="478">
        <v>8261.7580000000016</v>
      </c>
      <c r="N52" s="478">
        <v>8489.9740000000002</v>
      </c>
      <c r="O52" s="465"/>
      <c r="P52" s="82">
        <f t="shared" si="12"/>
        <v>-1.8189894035458565E-12</v>
      </c>
      <c r="Q52" s="83">
        <f t="shared" si="13"/>
        <v>3.637978807091713E-12</v>
      </c>
    </row>
    <row r="53" spans="1:17" ht="15" customHeight="1" x14ac:dyDescent="0.35">
      <c r="A53" s="128" t="s">
        <v>1831</v>
      </c>
      <c r="B53" s="432" t="s">
        <v>1832</v>
      </c>
      <c r="C53" s="433" t="s">
        <v>1833</v>
      </c>
      <c r="D53" s="414" t="s">
        <v>345</v>
      </c>
      <c r="E53" s="478">
        <v>116.49</v>
      </c>
      <c r="F53" s="478">
        <v>74.790000000000006</v>
      </c>
      <c r="G53" s="478">
        <v>0</v>
      </c>
      <c r="H53" s="478">
        <v>191.28</v>
      </c>
      <c r="I53" s="478">
        <v>4.5999999999999999E-2</v>
      </c>
      <c r="J53" s="478">
        <v>2003.95</v>
      </c>
      <c r="K53" s="478">
        <v>151.18899999999999</v>
      </c>
      <c r="L53" s="478">
        <v>-1094.981</v>
      </c>
      <c r="M53" s="478">
        <v>1251.4840000000002</v>
      </c>
      <c r="N53" s="478">
        <v>191.32600000000002</v>
      </c>
      <c r="O53" s="465"/>
      <c r="P53" s="82">
        <f t="shared" si="12"/>
        <v>0</v>
      </c>
      <c r="Q53" s="83">
        <f t="shared" si="13"/>
        <v>4.5474735088646412E-13</v>
      </c>
    </row>
    <row r="54" spans="1:17" ht="15" customHeight="1" x14ac:dyDescent="0.35">
      <c r="A54" s="128" t="s">
        <v>1834</v>
      </c>
      <c r="B54" s="432" t="s">
        <v>1835</v>
      </c>
      <c r="C54" s="433" t="s">
        <v>1836</v>
      </c>
      <c r="D54" s="414" t="s">
        <v>345</v>
      </c>
      <c r="E54" s="478">
        <v>0</v>
      </c>
      <c r="F54" s="478">
        <v>6510.8519999999999</v>
      </c>
      <c r="G54" s="478">
        <v>-6510.8519999999999</v>
      </c>
      <c r="H54" s="478">
        <v>0</v>
      </c>
      <c r="I54" s="478">
        <v>11.645</v>
      </c>
      <c r="J54" s="478">
        <v>6572.2830000000004</v>
      </c>
      <c r="K54" s="478">
        <v>4473.5709999999999</v>
      </c>
      <c r="L54" s="478">
        <v>-11057.499</v>
      </c>
      <c r="M54" s="478">
        <v>0</v>
      </c>
      <c r="N54" s="478">
        <v>11.645</v>
      </c>
      <c r="O54" s="465"/>
      <c r="P54" s="82">
        <f t="shared" si="12"/>
        <v>0</v>
      </c>
      <c r="Q54" s="83">
        <f t="shared" si="13"/>
        <v>0</v>
      </c>
    </row>
    <row r="55" spans="1:17" ht="15" customHeight="1" x14ac:dyDescent="0.35">
      <c r="A55" s="128" t="s">
        <v>1837</v>
      </c>
      <c r="B55" s="432" t="s">
        <v>1838</v>
      </c>
      <c r="C55" s="433" t="s">
        <v>1839</v>
      </c>
      <c r="D55" s="414" t="s">
        <v>345</v>
      </c>
      <c r="E55" s="478">
        <v>0</v>
      </c>
      <c r="F55" s="478">
        <v>0</v>
      </c>
      <c r="G55" s="478">
        <v>0</v>
      </c>
      <c r="H55" s="478">
        <v>0</v>
      </c>
      <c r="I55" s="478">
        <v>0</v>
      </c>
      <c r="J55" s="478">
        <v>0</v>
      </c>
      <c r="K55" s="478">
        <v>0</v>
      </c>
      <c r="L55" s="478">
        <v>0</v>
      </c>
      <c r="M55" s="478">
        <v>0</v>
      </c>
      <c r="N55" s="478">
        <v>0</v>
      </c>
      <c r="O55" s="465"/>
      <c r="P55" s="82">
        <f t="shared" si="12"/>
        <v>0</v>
      </c>
      <c r="Q55" s="83">
        <f t="shared" si="13"/>
        <v>0</v>
      </c>
    </row>
    <row r="56" spans="1:17" ht="15" customHeight="1" x14ac:dyDescent="0.35">
      <c r="A56" s="128" t="s">
        <v>1840</v>
      </c>
      <c r="B56" s="432" t="s">
        <v>1841</v>
      </c>
      <c r="C56" s="526" t="s">
        <v>1353</v>
      </c>
      <c r="D56" s="414" t="s">
        <v>345</v>
      </c>
      <c r="E56" s="478">
        <v>0</v>
      </c>
      <c r="F56" s="478">
        <v>0</v>
      </c>
      <c r="G56" s="478">
        <v>0</v>
      </c>
      <c r="H56" s="478">
        <v>0</v>
      </c>
      <c r="I56" s="478">
        <v>0</v>
      </c>
      <c r="J56" s="478">
        <v>0</v>
      </c>
      <c r="K56" s="478">
        <v>0</v>
      </c>
      <c r="L56" s="478">
        <v>0</v>
      </c>
      <c r="M56" s="478">
        <v>0</v>
      </c>
      <c r="N56" s="478">
        <v>0</v>
      </c>
      <c r="O56" s="465"/>
      <c r="P56" s="82">
        <f t="shared" si="12"/>
        <v>0</v>
      </c>
      <c r="Q56" s="83">
        <f t="shared" si="13"/>
        <v>0</v>
      </c>
    </row>
    <row r="57" spans="1:17" ht="15" customHeight="1" x14ac:dyDescent="0.35">
      <c r="A57" s="128" t="s">
        <v>1842</v>
      </c>
      <c r="B57" s="432" t="s">
        <v>1843</v>
      </c>
      <c r="C57" s="526" t="s">
        <v>1356</v>
      </c>
      <c r="D57" s="414" t="s">
        <v>345</v>
      </c>
      <c r="E57" s="478">
        <v>0</v>
      </c>
      <c r="F57" s="478">
        <v>0</v>
      </c>
      <c r="G57" s="478">
        <v>0</v>
      </c>
      <c r="H57" s="478">
        <v>0</v>
      </c>
      <c r="I57" s="478">
        <v>0</v>
      </c>
      <c r="J57" s="478">
        <v>0</v>
      </c>
      <c r="K57" s="478">
        <v>0</v>
      </c>
      <c r="L57" s="478">
        <v>0</v>
      </c>
      <c r="M57" s="478">
        <v>0</v>
      </c>
      <c r="N57" s="478">
        <v>0</v>
      </c>
      <c r="O57" s="465"/>
      <c r="P57" s="82">
        <f t="shared" si="12"/>
        <v>0</v>
      </c>
      <c r="Q57" s="83">
        <f t="shared" si="13"/>
        <v>0</v>
      </c>
    </row>
    <row r="58" spans="1:17" ht="15" customHeight="1" x14ac:dyDescent="0.35">
      <c r="A58" s="128" t="s">
        <v>1844</v>
      </c>
      <c r="B58" s="432" t="s">
        <v>1845</v>
      </c>
      <c r="C58" s="526" t="s">
        <v>1359</v>
      </c>
      <c r="D58" s="414" t="s">
        <v>345</v>
      </c>
      <c r="E58" s="478">
        <v>0</v>
      </c>
      <c r="F58" s="478">
        <v>0</v>
      </c>
      <c r="G58" s="478">
        <v>0</v>
      </c>
      <c r="H58" s="478">
        <v>0</v>
      </c>
      <c r="I58" s="478">
        <v>0</v>
      </c>
      <c r="J58" s="478">
        <v>0</v>
      </c>
      <c r="K58" s="478">
        <v>0</v>
      </c>
      <c r="L58" s="478">
        <v>0</v>
      </c>
      <c r="M58" s="478">
        <v>0</v>
      </c>
      <c r="N58" s="478">
        <v>0</v>
      </c>
      <c r="O58" s="465"/>
      <c r="P58" s="82">
        <f t="shared" si="12"/>
        <v>0</v>
      </c>
      <c r="Q58" s="83">
        <f t="shared" si="13"/>
        <v>0</v>
      </c>
    </row>
    <row r="59" spans="1:17" ht="15" customHeight="1" x14ac:dyDescent="0.35">
      <c r="A59" s="128" t="s">
        <v>1846</v>
      </c>
      <c r="B59" s="432" t="s">
        <v>1847</v>
      </c>
      <c r="C59" s="526" t="s">
        <v>1362</v>
      </c>
      <c r="D59" s="414" t="s">
        <v>345</v>
      </c>
      <c r="E59" s="478">
        <v>0</v>
      </c>
      <c r="F59" s="478">
        <v>0</v>
      </c>
      <c r="G59" s="478">
        <v>0</v>
      </c>
      <c r="H59" s="478">
        <v>0</v>
      </c>
      <c r="I59" s="478">
        <v>0</v>
      </c>
      <c r="J59" s="478">
        <v>0</v>
      </c>
      <c r="K59" s="478">
        <v>0</v>
      </c>
      <c r="L59" s="478">
        <v>0</v>
      </c>
      <c r="M59" s="478">
        <v>0</v>
      </c>
      <c r="N59" s="478">
        <v>0</v>
      </c>
      <c r="O59" s="465"/>
      <c r="P59" s="82">
        <f t="shared" si="12"/>
        <v>0</v>
      </c>
      <c r="Q59" s="83">
        <f t="shared" si="13"/>
        <v>0</v>
      </c>
    </row>
    <row r="60" spans="1:17" ht="15" customHeight="1" x14ac:dyDescent="0.35">
      <c r="A60" s="128" t="s">
        <v>1848</v>
      </c>
      <c r="B60" s="432" t="s">
        <v>1849</v>
      </c>
      <c r="C60" s="526" t="s">
        <v>1850</v>
      </c>
      <c r="D60" s="414" t="s">
        <v>345</v>
      </c>
      <c r="E60" s="478">
        <v>0</v>
      </c>
      <c r="F60" s="478">
        <v>0</v>
      </c>
      <c r="G60" s="478">
        <v>0</v>
      </c>
      <c r="H60" s="478">
        <v>0</v>
      </c>
      <c r="I60" s="478">
        <v>0</v>
      </c>
      <c r="J60" s="478">
        <v>0</v>
      </c>
      <c r="K60" s="478">
        <v>0</v>
      </c>
      <c r="L60" s="478">
        <v>0</v>
      </c>
      <c r="M60" s="478">
        <v>0</v>
      </c>
      <c r="N60" s="478">
        <v>0</v>
      </c>
      <c r="O60" s="465"/>
      <c r="P60" s="82">
        <f t="shared" si="12"/>
        <v>0</v>
      </c>
      <c r="Q60" s="83">
        <f t="shared" si="13"/>
        <v>0</v>
      </c>
    </row>
    <row r="61" spans="1:17" ht="15" customHeight="1" x14ac:dyDescent="0.35">
      <c r="A61" s="128" t="s">
        <v>1851</v>
      </c>
      <c r="B61" s="432" t="s">
        <v>1852</v>
      </c>
      <c r="C61" s="433" t="s">
        <v>1853</v>
      </c>
      <c r="D61" s="414" t="s">
        <v>345</v>
      </c>
      <c r="E61" s="478">
        <v>0</v>
      </c>
      <c r="F61" s="478">
        <v>0</v>
      </c>
      <c r="G61" s="478">
        <v>0</v>
      </c>
      <c r="H61" s="478">
        <v>0</v>
      </c>
      <c r="I61" s="478">
        <v>0</v>
      </c>
      <c r="J61" s="478">
        <v>0</v>
      </c>
      <c r="K61" s="478">
        <v>0</v>
      </c>
      <c r="L61" s="478">
        <v>0</v>
      </c>
      <c r="M61" s="478">
        <v>0</v>
      </c>
      <c r="N61" s="478">
        <v>0</v>
      </c>
      <c r="O61" s="465"/>
      <c r="P61" s="82">
        <f t="shared" si="12"/>
        <v>0</v>
      </c>
      <c r="Q61" s="83">
        <f t="shared" si="13"/>
        <v>0</v>
      </c>
    </row>
    <row r="62" spans="1:17" ht="15" customHeight="1" x14ac:dyDescent="0.35">
      <c r="A62" s="128" t="s">
        <v>1854</v>
      </c>
      <c r="B62" s="432" t="s">
        <v>1855</v>
      </c>
      <c r="C62" s="433" t="s">
        <v>1856</v>
      </c>
      <c r="D62" s="414" t="s">
        <v>345</v>
      </c>
      <c r="E62" s="478">
        <v>2185.0189999999998</v>
      </c>
      <c r="F62" s="478">
        <v>262.08100000000002</v>
      </c>
      <c r="G62" s="478">
        <v>0</v>
      </c>
      <c r="H62" s="478">
        <v>2447.1</v>
      </c>
      <c r="I62" s="478">
        <v>1053.1769999999999</v>
      </c>
      <c r="J62" s="478">
        <v>747.42899999999997</v>
      </c>
      <c r="K62" s="478">
        <v>341.91699999999997</v>
      </c>
      <c r="L62" s="478">
        <v>0</v>
      </c>
      <c r="M62" s="478">
        <v>4589.6230000000005</v>
      </c>
      <c r="N62" s="478">
        <v>3500.277</v>
      </c>
      <c r="O62" s="465"/>
      <c r="P62" s="82">
        <f t="shared" si="12"/>
        <v>0</v>
      </c>
      <c r="Q62" s="83">
        <f t="shared" si="13"/>
        <v>0</v>
      </c>
    </row>
    <row r="63" spans="1:17" ht="15" customHeight="1" x14ac:dyDescent="0.35">
      <c r="A63" s="128" t="s">
        <v>1857</v>
      </c>
      <c r="B63" s="429" t="s">
        <v>1858</v>
      </c>
      <c r="C63" s="525" t="s">
        <v>1373</v>
      </c>
      <c r="D63" s="414" t="s">
        <v>345</v>
      </c>
      <c r="E63" s="477">
        <v>8285.36</v>
      </c>
      <c r="F63" s="477">
        <v>6956.0290000000005</v>
      </c>
      <c r="G63" s="477">
        <v>-6510.8519999999999</v>
      </c>
      <c r="H63" s="477">
        <v>8730.5370000000003</v>
      </c>
      <c r="I63" s="477">
        <v>1064.8679999999999</v>
      </c>
      <c r="J63" s="477">
        <v>9608.7820000000011</v>
      </c>
      <c r="K63" s="477">
        <v>5163.866</v>
      </c>
      <c r="L63" s="477">
        <v>-12867.859</v>
      </c>
      <c r="M63" s="477">
        <v>11700.194000000001</v>
      </c>
      <c r="N63" s="477">
        <v>9795.4050000000007</v>
      </c>
      <c r="O63" s="465"/>
      <c r="P63" s="82">
        <f t="shared" si="12"/>
        <v>0</v>
      </c>
      <c r="Q63" s="83">
        <f t="shared" si="13"/>
        <v>1.8189894035458565E-12</v>
      </c>
    </row>
    <row r="64" spans="1:17" ht="15" customHeight="1" x14ac:dyDescent="0.35">
      <c r="A64" s="128" t="s">
        <v>1859</v>
      </c>
      <c r="B64" s="432" t="s">
        <v>1860</v>
      </c>
      <c r="C64" s="526" t="s">
        <v>1294</v>
      </c>
      <c r="D64" s="414" t="s">
        <v>345</v>
      </c>
      <c r="E64" s="478">
        <v>0</v>
      </c>
      <c r="F64" s="478">
        <v>0</v>
      </c>
      <c r="G64" s="478">
        <v>0</v>
      </c>
      <c r="H64" s="478">
        <v>0</v>
      </c>
      <c r="I64" s="478">
        <v>0</v>
      </c>
      <c r="J64" s="478">
        <v>0</v>
      </c>
      <c r="K64" s="478">
        <v>0</v>
      </c>
      <c r="L64" s="478">
        <v>0</v>
      </c>
      <c r="M64" s="478">
        <v>0</v>
      </c>
      <c r="N64" s="478">
        <v>0</v>
      </c>
      <c r="O64" s="465"/>
      <c r="P64" s="82">
        <f t="shared" si="12"/>
        <v>0</v>
      </c>
      <c r="Q64" s="83">
        <f t="shared" si="13"/>
        <v>0</v>
      </c>
    </row>
    <row r="65" spans="1:17" ht="15" customHeight="1" x14ac:dyDescent="0.35">
      <c r="A65" s="128" t="s">
        <v>1861</v>
      </c>
      <c r="B65" s="432" t="s">
        <v>1862</v>
      </c>
      <c r="C65" s="526" t="s">
        <v>1297</v>
      </c>
      <c r="D65" s="414" t="s">
        <v>345</v>
      </c>
      <c r="E65" s="478">
        <v>6100.3410000000003</v>
      </c>
      <c r="F65" s="478">
        <v>108.306</v>
      </c>
      <c r="G65" s="478">
        <v>0</v>
      </c>
      <c r="H65" s="478">
        <v>6208.6469999999999</v>
      </c>
      <c r="I65" s="478">
        <v>0</v>
      </c>
      <c r="J65" s="478">
        <v>289.86200000000002</v>
      </c>
      <c r="K65" s="478">
        <v>197.30099999999999</v>
      </c>
      <c r="L65" s="478">
        <v>-715.37900000000002</v>
      </c>
      <c r="M65" s="478">
        <v>5980.4310000000005</v>
      </c>
      <c r="N65" s="478">
        <v>6208.6469999999999</v>
      </c>
      <c r="O65" s="465"/>
      <c r="P65" s="82">
        <f t="shared" si="12"/>
        <v>0</v>
      </c>
      <c r="Q65" s="83">
        <f t="shared" si="13"/>
        <v>0</v>
      </c>
    </row>
    <row r="66" spans="1:17" ht="15" customHeight="1" x14ac:dyDescent="0.35">
      <c r="A66" s="128" t="s">
        <v>1863</v>
      </c>
      <c r="B66" s="432" t="s">
        <v>1864</v>
      </c>
      <c r="C66" s="526" t="s">
        <v>1300</v>
      </c>
      <c r="D66" s="414" t="s">
        <v>345</v>
      </c>
      <c r="E66" s="478">
        <v>0</v>
      </c>
      <c r="F66" s="478">
        <v>74.790000000000006</v>
      </c>
      <c r="G66" s="478">
        <v>0</v>
      </c>
      <c r="H66" s="478">
        <v>74.790000000000006</v>
      </c>
      <c r="I66" s="478">
        <v>4.5999999999999999E-2</v>
      </c>
      <c r="J66" s="478">
        <v>1999.2080000000001</v>
      </c>
      <c r="K66" s="478">
        <v>151.077</v>
      </c>
      <c r="L66" s="478">
        <v>-1094.981</v>
      </c>
      <c r="M66" s="478">
        <v>1130.1400000000001</v>
      </c>
      <c r="N66" s="478">
        <v>74.836000000000013</v>
      </c>
      <c r="O66" s="465"/>
      <c r="P66" s="82">
        <f t="shared" si="12"/>
        <v>0</v>
      </c>
      <c r="Q66" s="83">
        <f t="shared" si="13"/>
        <v>0</v>
      </c>
    </row>
    <row r="67" spans="1:17" ht="15" customHeight="1" x14ac:dyDescent="0.35">
      <c r="A67" s="128" t="s">
        <v>1865</v>
      </c>
      <c r="B67" s="432" t="s">
        <v>1866</v>
      </c>
      <c r="C67" s="526" t="s">
        <v>1303</v>
      </c>
      <c r="D67" s="414" t="s">
        <v>345</v>
      </c>
      <c r="E67" s="478">
        <v>0</v>
      </c>
      <c r="F67" s="478">
        <v>6510.8519999999999</v>
      </c>
      <c r="G67" s="478">
        <v>-6510.8519999999999</v>
      </c>
      <c r="H67" s="478">
        <v>0</v>
      </c>
      <c r="I67" s="478">
        <v>11.645</v>
      </c>
      <c r="J67" s="478">
        <v>6572.2830000000004</v>
      </c>
      <c r="K67" s="478">
        <v>4473.5709999999999</v>
      </c>
      <c r="L67" s="478">
        <v>-11057.499</v>
      </c>
      <c r="M67" s="478">
        <v>0</v>
      </c>
      <c r="N67" s="478">
        <v>11.645</v>
      </c>
      <c r="O67" s="465"/>
      <c r="P67" s="82">
        <f t="shared" si="12"/>
        <v>0</v>
      </c>
      <c r="Q67" s="83">
        <f t="shared" si="13"/>
        <v>0</v>
      </c>
    </row>
    <row r="68" spans="1:17" ht="15" customHeight="1" x14ac:dyDescent="0.35">
      <c r="A68" s="128" t="s">
        <v>1867</v>
      </c>
      <c r="B68" s="432" t="s">
        <v>1868</v>
      </c>
      <c r="C68" s="526" t="s">
        <v>1306</v>
      </c>
      <c r="D68" s="414" t="s">
        <v>345</v>
      </c>
      <c r="E68" s="478">
        <v>0</v>
      </c>
      <c r="F68" s="478">
        <v>0</v>
      </c>
      <c r="G68" s="478">
        <v>0</v>
      </c>
      <c r="H68" s="478">
        <v>0</v>
      </c>
      <c r="I68" s="478">
        <v>0</v>
      </c>
      <c r="J68" s="478">
        <v>0</v>
      </c>
      <c r="K68" s="478">
        <v>0</v>
      </c>
      <c r="L68" s="478">
        <v>0</v>
      </c>
      <c r="M68" s="478">
        <v>0</v>
      </c>
      <c r="N68" s="478">
        <v>0</v>
      </c>
      <c r="O68" s="465"/>
      <c r="P68" s="82">
        <f t="shared" si="12"/>
        <v>0</v>
      </c>
      <c r="Q68" s="83">
        <f t="shared" si="13"/>
        <v>0</v>
      </c>
    </row>
    <row r="69" spans="1:17" ht="15" customHeight="1" x14ac:dyDescent="0.35">
      <c r="A69" s="128" t="s">
        <v>1869</v>
      </c>
      <c r="B69" s="432" t="s">
        <v>1870</v>
      </c>
      <c r="C69" s="526" t="s">
        <v>1309</v>
      </c>
      <c r="D69" s="414" t="s">
        <v>345</v>
      </c>
      <c r="E69" s="478">
        <v>0</v>
      </c>
      <c r="F69" s="478">
        <v>0</v>
      </c>
      <c r="G69" s="478">
        <v>0</v>
      </c>
      <c r="H69" s="478">
        <v>0</v>
      </c>
      <c r="I69" s="478">
        <v>0</v>
      </c>
      <c r="J69" s="478">
        <v>0</v>
      </c>
      <c r="K69" s="478">
        <v>0</v>
      </c>
      <c r="L69" s="478">
        <v>0</v>
      </c>
      <c r="M69" s="478">
        <v>0</v>
      </c>
      <c r="N69" s="478">
        <v>0</v>
      </c>
      <c r="O69" s="465"/>
      <c r="P69" s="82">
        <f t="shared" si="12"/>
        <v>0</v>
      </c>
      <c r="Q69" s="83">
        <f t="shared" si="13"/>
        <v>0</v>
      </c>
    </row>
    <row r="70" spans="1:17" ht="15" customHeight="1" x14ac:dyDescent="0.35">
      <c r="A70" s="128" t="s">
        <v>1871</v>
      </c>
      <c r="B70" s="432" t="s">
        <v>1872</v>
      </c>
      <c r="C70" s="526" t="s">
        <v>1388</v>
      </c>
      <c r="D70" s="414" t="s">
        <v>345</v>
      </c>
      <c r="E70" s="478">
        <v>2185.0189999999998</v>
      </c>
      <c r="F70" s="478">
        <v>262.08100000000002</v>
      </c>
      <c r="G70" s="478">
        <v>0</v>
      </c>
      <c r="H70" s="478">
        <v>2447.1</v>
      </c>
      <c r="I70" s="478">
        <v>1053.1769999999999</v>
      </c>
      <c r="J70" s="478">
        <v>747.42899999999997</v>
      </c>
      <c r="K70" s="478">
        <v>341.91699999999997</v>
      </c>
      <c r="L70" s="478">
        <v>0</v>
      </c>
      <c r="M70" s="478">
        <v>4589.6230000000005</v>
      </c>
      <c r="N70" s="478">
        <v>3500.277</v>
      </c>
      <c r="O70" s="465"/>
      <c r="P70" s="82">
        <f t="shared" si="12"/>
        <v>0</v>
      </c>
      <c r="Q70" s="83">
        <f t="shared" si="13"/>
        <v>0</v>
      </c>
    </row>
    <row r="71" spans="1:17" ht="15" customHeight="1" x14ac:dyDescent="0.35">
      <c r="A71" s="128" t="s">
        <v>1873</v>
      </c>
      <c r="B71" s="429" t="s">
        <v>1874</v>
      </c>
      <c r="C71" s="525" t="s">
        <v>1390</v>
      </c>
      <c r="D71" s="414" t="s">
        <v>345</v>
      </c>
      <c r="E71" s="478">
        <v>2397.817</v>
      </c>
      <c r="F71" s="478">
        <v>0</v>
      </c>
      <c r="G71" s="477">
        <v>0</v>
      </c>
      <c r="H71" s="478">
        <v>2397.817</v>
      </c>
      <c r="I71" s="478">
        <v>0</v>
      </c>
      <c r="J71" s="478">
        <v>4.742</v>
      </c>
      <c r="K71" s="478">
        <v>0.112</v>
      </c>
      <c r="L71" s="477">
        <v>0</v>
      </c>
      <c r="M71" s="478">
        <v>2402.6710000000003</v>
      </c>
      <c r="N71" s="478">
        <v>2397.817</v>
      </c>
      <c r="O71" s="465"/>
      <c r="P71" s="82">
        <f t="shared" si="12"/>
        <v>0</v>
      </c>
      <c r="Q71" s="83">
        <f t="shared" si="13"/>
        <v>0</v>
      </c>
    </row>
    <row r="72" spans="1:17" ht="15" customHeight="1" x14ac:dyDescent="0.35">
      <c r="A72" s="128" t="s">
        <v>1875</v>
      </c>
      <c r="B72" s="432" t="s">
        <v>1876</v>
      </c>
      <c r="C72" s="526" t="s">
        <v>1393</v>
      </c>
      <c r="D72" s="414" t="s">
        <v>345</v>
      </c>
      <c r="E72" s="477">
        <v>0</v>
      </c>
      <c r="F72" s="478">
        <v>0</v>
      </c>
      <c r="G72" s="478">
        <v>0</v>
      </c>
      <c r="H72" s="478">
        <v>0</v>
      </c>
      <c r="I72" s="478">
        <v>0</v>
      </c>
      <c r="J72" s="478">
        <v>0</v>
      </c>
      <c r="K72" s="478">
        <v>0</v>
      </c>
      <c r="L72" s="478">
        <v>0</v>
      </c>
      <c r="M72" s="478">
        <v>0</v>
      </c>
      <c r="N72" s="478">
        <v>0</v>
      </c>
      <c r="O72" s="465"/>
      <c r="P72" s="82">
        <f t="shared" ref="P72:P79" si="14">IF(OR(H72="NA",E72="NA",F72="NA",G72="NA"),"NA",SUM(H72)-SUM(E72:G72))</f>
        <v>0</v>
      </c>
      <c r="Q72" s="83">
        <f t="shared" ref="Q72:Q79" si="15">IF(OR(M72="NA",H72="NA",I72="NA",J72="NA",K72="NA",L72="NA"),"NA",SUM(M72)-SUM(H72:L72))</f>
        <v>0</v>
      </c>
    </row>
    <row r="73" spans="1:17" ht="15" customHeight="1" x14ac:dyDescent="0.35">
      <c r="A73" s="128" t="s">
        <v>1877</v>
      </c>
      <c r="B73" s="432" t="s">
        <v>1878</v>
      </c>
      <c r="C73" s="526" t="s">
        <v>1294</v>
      </c>
      <c r="D73" s="414" t="s">
        <v>345</v>
      </c>
      <c r="E73" s="478">
        <v>0</v>
      </c>
      <c r="F73" s="478">
        <v>0</v>
      </c>
      <c r="G73" s="478">
        <v>0</v>
      </c>
      <c r="H73" s="478">
        <v>0</v>
      </c>
      <c r="I73" s="478">
        <v>0</v>
      </c>
      <c r="J73" s="478">
        <v>0</v>
      </c>
      <c r="K73" s="479">
        <v>0</v>
      </c>
      <c r="L73" s="478">
        <v>0</v>
      </c>
      <c r="M73" s="478">
        <v>0</v>
      </c>
      <c r="N73" s="478">
        <v>0</v>
      </c>
      <c r="O73" s="465"/>
      <c r="P73" s="82">
        <f t="shared" si="14"/>
        <v>0</v>
      </c>
      <c r="Q73" s="83">
        <f t="shared" si="15"/>
        <v>0</v>
      </c>
    </row>
    <row r="74" spans="1:17" ht="15" customHeight="1" x14ac:dyDescent="0.35">
      <c r="A74" s="128" t="s">
        <v>1879</v>
      </c>
      <c r="B74" s="432" t="s">
        <v>1880</v>
      </c>
      <c r="C74" s="526" t="s">
        <v>1297</v>
      </c>
      <c r="D74" s="414" t="s">
        <v>345</v>
      </c>
      <c r="E74" s="478">
        <v>2281.3270000000002</v>
      </c>
      <c r="F74" s="478">
        <v>0</v>
      </c>
      <c r="G74" s="478">
        <v>0</v>
      </c>
      <c r="H74" s="478">
        <v>2281.3270000000002</v>
      </c>
      <c r="I74" s="478">
        <v>0</v>
      </c>
      <c r="J74" s="478">
        <v>0</v>
      </c>
      <c r="K74" s="479">
        <v>0</v>
      </c>
      <c r="L74" s="478">
        <v>0</v>
      </c>
      <c r="M74" s="478">
        <v>2281.3270000000002</v>
      </c>
      <c r="N74" s="478">
        <v>2281.3270000000002</v>
      </c>
      <c r="O74" s="465"/>
      <c r="P74" s="82">
        <f t="shared" si="14"/>
        <v>0</v>
      </c>
      <c r="Q74" s="83">
        <f t="shared" si="15"/>
        <v>0</v>
      </c>
    </row>
    <row r="75" spans="1:17" ht="15" customHeight="1" x14ac:dyDescent="0.35">
      <c r="A75" s="128" t="s">
        <v>1881</v>
      </c>
      <c r="B75" s="432" t="s">
        <v>1882</v>
      </c>
      <c r="C75" s="526" t="s">
        <v>1300</v>
      </c>
      <c r="D75" s="414" t="s">
        <v>345</v>
      </c>
      <c r="E75" s="478">
        <v>116.49</v>
      </c>
      <c r="F75" s="478">
        <v>0</v>
      </c>
      <c r="G75" s="478">
        <v>0</v>
      </c>
      <c r="H75" s="478">
        <v>116.49</v>
      </c>
      <c r="I75" s="478">
        <v>0</v>
      </c>
      <c r="J75" s="478">
        <v>4.742</v>
      </c>
      <c r="K75" s="478">
        <v>0.112</v>
      </c>
      <c r="L75" s="478">
        <v>0</v>
      </c>
      <c r="M75" s="478">
        <v>121.34399999999999</v>
      </c>
      <c r="N75" s="478">
        <v>116.49</v>
      </c>
      <c r="O75" s="465"/>
      <c r="P75" s="82">
        <f t="shared" si="14"/>
        <v>0</v>
      </c>
      <c r="Q75" s="83">
        <f t="shared" si="15"/>
        <v>0</v>
      </c>
    </row>
    <row r="76" spans="1:17" ht="15" customHeight="1" x14ac:dyDescent="0.35">
      <c r="A76" s="128" t="s">
        <v>1883</v>
      </c>
      <c r="B76" s="432" t="s">
        <v>1884</v>
      </c>
      <c r="C76" s="526" t="s">
        <v>1303</v>
      </c>
      <c r="D76" s="414" t="s">
        <v>345</v>
      </c>
      <c r="E76" s="478">
        <v>0</v>
      </c>
      <c r="F76" s="478">
        <v>0</v>
      </c>
      <c r="G76" s="478">
        <v>0</v>
      </c>
      <c r="H76" s="478">
        <v>0</v>
      </c>
      <c r="I76" s="478">
        <v>0</v>
      </c>
      <c r="J76" s="478">
        <v>0</v>
      </c>
      <c r="K76" s="479">
        <v>0</v>
      </c>
      <c r="L76" s="478">
        <v>0</v>
      </c>
      <c r="M76" s="478">
        <v>0</v>
      </c>
      <c r="N76" s="478">
        <v>0</v>
      </c>
      <c r="O76" s="465"/>
      <c r="P76" s="82">
        <f t="shared" si="14"/>
        <v>0</v>
      </c>
      <c r="Q76" s="83">
        <f t="shared" si="15"/>
        <v>0</v>
      </c>
    </row>
    <row r="77" spans="1:17" ht="15" customHeight="1" x14ac:dyDescent="0.35">
      <c r="A77" s="128" t="s">
        <v>1885</v>
      </c>
      <c r="B77" s="432" t="s">
        <v>1886</v>
      </c>
      <c r="C77" s="526" t="s">
        <v>1306</v>
      </c>
      <c r="D77" s="414" t="s">
        <v>345</v>
      </c>
      <c r="E77" s="478">
        <v>0</v>
      </c>
      <c r="F77" s="478">
        <v>0</v>
      </c>
      <c r="G77" s="478">
        <v>0</v>
      </c>
      <c r="H77" s="478">
        <v>0</v>
      </c>
      <c r="I77" s="478">
        <v>0</v>
      </c>
      <c r="J77" s="478">
        <v>0</v>
      </c>
      <c r="K77" s="479">
        <v>0</v>
      </c>
      <c r="L77" s="478">
        <v>0</v>
      </c>
      <c r="M77" s="478">
        <v>0</v>
      </c>
      <c r="N77" s="478">
        <v>0</v>
      </c>
      <c r="O77" s="465"/>
      <c r="P77" s="82">
        <f t="shared" si="14"/>
        <v>0</v>
      </c>
      <c r="Q77" s="83">
        <f t="shared" si="15"/>
        <v>0</v>
      </c>
    </row>
    <row r="78" spans="1:17" ht="15" customHeight="1" x14ac:dyDescent="0.35">
      <c r="A78" s="128" t="s">
        <v>1887</v>
      </c>
      <c r="B78" s="432" t="s">
        <v>1888</v>
      </c>
      <c r="C78" s="526" t="s">
        <v>1309</v>
      </c>
      <c r="D78" s="414" t="s">
        <v>345</v>
      </c>
      <c r="E78" s="478">
        <v>0</v>
      </c>
      <c r="F78" s="478">
        <v>0</v>
      </c>
      <c r="G78" s="478">
        <v>0</v>
      </c>
      <c r="H78" s="478">
        <v>0</v>
      </c>
      <c r="I78" s="478">
        <v>0</v>
      </c>
      <c r="J78" s="478">
        <v>0</v>
      </c>
      <c r="K78" s="479">
        <v>0</v>
      </c>
      <c r="L78" s="478">
        <v>0</v>
      </c>
      <c r="M78" s="478">
        <v>0</v>
      </c>
      <c r="N78" s="478">
        <v>0</v>
      </c>
      <c r="O78" s="465"/>
      <c r="P78" s="82">
        <f t="shared" si="14"/>
        <v>0</v>
      </c>
      <c r="Q78" s="83">
        <f t="shared" si="15"/>
        <v>0</v>
      </c>
    </row>
    <row r="79" spans="1:17" ht="15" customHeight="1" x14ac:dyDescent="0.35">
      <c r="A79" s="128" t="s">
        <v>1889</v>
      </c>
      <c r="B79" s="418" t="s">
        <v>1890</v>
      </c>
      <c r="C79" s="532" t="s">
        <v>1388</v>
      </c>
      <c r="D79" s="419" t="s">
        <v>345</v>
      </c>
      <c r="E79" s="497">
        <v>0</v>
      </c>
      <c r="F79" s="497">
        <v>0</v>
      </c>
      <c r="G79" s="497">
        <v>0</v>
      </c>
      <c r="H79" s="497">
        <v>0</v>
      </c>
      <c r="I79" s="497">
        <v>0</v>
      </c>
      <c r="J79" s="497">
        <v>0</v>
      </c>
      <c r="K79" s="498">
        <v>0</v>
      </c>
      <c r="L79" s="497">
        <v>0</v>
      </c>
      <c r="M79" s="497">
        <v>0</v>
      </c>
      <c r="N79" s="497">
        <v>0</v>
      </c>
      <c r="O79" s="465"/>
      <c r="P79" s="91">
        <f t="shared" si="14"/>
        <v>0</v>
      </c>
      <c r="Q79" s="92">
        <f t="shared" si="15"/>
        <v>0</v>
      </c>
    </row>
    <row r="80" spans="1:17" ht="15" customHeight="1" x14ac:dyDescent="0.35">
      <c r="A80" s="128"/>
      <c r="B80" s="560" t="s">
        <v>343</v>
      </c>
      <c r="C80" s="425" t="s">
        <v>407</v>
      </c>
      <c r="D80" s="414" t="s">
        <v>345</v>
      </c>
      <c r="E80" s="551" t="s">
        <v>343</v>
      </c>
      <c r="F80" s="551" t="s">
        <v>343</v>
      </c>
      <c r="G80" s="551" t="s">
        <v>343</v>
      </c>
      <c r="H80" s="552" t="s">
        <v>343</v>
      </c>
      <c r="I80" s="551" t="s">
        <v>343</v>
      </c>
      <c r="J80" s="551" t="s">
        <v>343</v>
      </c>
      <c r="K80" s="552" t="s">
        <v>343</v>
      </c>
      <c r="L80" s="551" t="s">
        <v>343</v>
      </c>
      <c r="M80" s="553" t="s">
        <v>343</v>
      </c>
      <c r="N80" s="551" t="s">
        <v>343</v>
      </c>
      <c r="O80" s="465"/>
      <c r="P80" s="82"/>
      <c r="Q80" s="83"/>
    </row>
    <row r="81" spans="1:17" ht="15" customHeight="1" x14ac:dyDescent="0.35">
      <c r="A81" s="128" t="s">
        <v>1891</v>
      </c>
      <c r="B81" s="561" t="s">
        <v>1892</v>
      </c>
      <c r="C81" s="562" t="s">
        <v>1893</v>
      </c>
      <c r="D81" s="444" t="s">
        <v>345</v>
      </c>
      <c r="E81" s="478">
        <f>E22-E49</f>
        <v>17909.108999999997</v>
      </c>
      <c r="F81" s="478">
        <f t="shared" ref="F81:N81" si="16">F22-F49</f>
        <v>-6305.0720000000001</v>
      </c>
      <c r="G81" s="478">
        <f t="shared" si="16"/>
        <v>0</v>
      </c>
      <c r="H81" s="478">
        <f t="shared" si="16"/>
        <v>11604.036999999998</v>
      </c>
      <c r="I81" s="478">
        <f t="shared" si="16"/>
        <v>2145.931</v>
      </c>
      <c r="J81" s="478">
        <f t="shared" si="16"/>
        <v>2077.9169999999995</v>
      </c>
      <c r="K81" s="478">
        <f t="shared" si="16"/>
        <v>-97.305999999999585</v>
      </c>
      <c r="L81" s="478">
        <f t="shared" si="16"/>
        <v>0</v>
      </c>
      <c r="M81" s="478">
        <f t="shared" si="16"/>
        <v>15730.578999999998</v>
      </c>
      <c r="N81" s="478">
        <f t="shared" si="16"/>
        <v>13749.967999999999</v>
      </c>
      <c r="O81" s="465"/>
      <c r="P81" s="88">
        <f>IF(OR(H81="NA",E81="NA",F81="NA",G81="NA"),"NA",SUM(H81)-SUM(E81:G81))</f>
        <v>1.8189894035458565E-12</v>
      </c>
      <c r="Q81" s="89">
        <f>IF(OR(M81="NA",H81="NA",I81="NA",J81="NA",K81="NA",L81="NA"),"NA",SUM(M81)-SUM(H81:L81))</f>
        <v>0</v>
      </c>
    </row>
    <row r="82" spans="1:17" ht="15" customHeight="1" x14ac:dyDescent="0.35">
      <c r="A82" s="128"/>
      <c r="B82" s="560" t="s">
        <v>343</v>
      </c>
      <c r="C82" s="534" t="s">
        <v>1894</v>
      </c>
      <c r="D82" s="414"/>
      <c r="E82" s="547" t="s">
        <v>343</v>
      </c>
      <c r="F82" s="547" t="s">
        <v>343</v>
      </c>
      <c r="G82" s="547" t="s">
        <v>343</v>
      </c>
      <c r="H82" s="563" t="s">
        <v>343</v>
      </c>
      <c r="I82" s="547" t="s">
        <v>343</v>
      </c>
      <c r="J82" s="547" t="s">
        <v>343</v>
      </c>
      <c r="K82" s="563" t="s">
        <v>343</v>
      </c>
      <c r="L82" s="547" t="s">
        <v>343</v>
      </c>
      <c r="M82" s="564" t="s">
        <v>343</v>
      </c>
      <c r="N82" s="547" t="s">
        <v>343</v>
      </c>
      <c r="O82" s="465"/>
      <c r="P82" s="82"/>
      <c r="Q82" s="83"/>
    </row>
    <row r="83" spans="1:17" ht="15" customHeight="1" x14ac:dyDescent="0.35">
      <c r="A83" s="128" t="s">
        <v>1895</v>
      </c>
      <c r="B83" s="432" t="s">
        <v>1896</v>
      </c>
      <c r="C83" s="433" t="s">
        <v>1897</v>
      </c>
      <c r="D83" s="414" t="s">
        <v>345</v>
      </c>
      <c r="E83" s="478" t="s">
        <v>888</v>
      </c>
      <c r="F83" s="478" t="s">
        <v>888</v>
      </c>
      <c r="G83" s="478" t="s">
        <v>888</v>
      </c>
      <c r="H83" s="478" t="s">
        <v>888</v>
      </c>
      <c r="I83" s="478" t="s">
        <v>888</v>
      </c>
      <c r="J83" s="478" t="s">
        <v>888</v>
      </c>
      <c r="K83" s="479" t="s">
        <v>888</v>
      </c>
      <c r="L83" s="478" t="s">
        <v>888</v>
      </c>
      <c r="M83" s="478" t="s">
        <v>888</v>
      </c>
      <c r="N83" s="478" t="s">
        <v>888</v>
      </c>
      <c r="O83" s="465"/>
      <c r="P83" s="82" t="str">
        <f t="shared" ref="P83:P101" si="17">IF(OR(H83="NA",E83="NA",F83="NA",G83="NA"),"NA",SUM(H83)-SUM(E83:G83))</f>
        <v>NA</v>
      </c>
      <c r="Q83" s="83" t="str">
        <f t="shared" ref="Q83:Q101" si="18">IF(OR(M83="NA",H83="NA",I83="NA",J83="NA",K83="NA",L83="NA"),"NA",SUM(M83)-SUM(H83:L83))</f>
        <v>NA</v>
      </c>
    </row>
    <row r="84" spans="1:17" ht="15" customHeight="1" x14ac:dyDescent="0.35">
      <c r="A84" s="128" t="s">
        <v>1898</v>
      </c>
      <c r="B84" s="432" t="s">
        <v>1899</v>
      </c>
      <c r="C84" s="526" t="s">
        <v>1900</v>
      </c>
      <c r="D84" s="414" t="s">
        <v>345</v>
      </c>
      <c r="E84" s="478" t="s">
        <v>888</v>
      </c>
      <c r="F84" s="478" t="s">
        <v>888</v>
      </c>
      <c r="G84" s="478" t="s">
        <v>888</v>
      </c>
      <c r="H84" s="478" t="s">
        <v>888</v>
      </c>
      <c r="I84" s="478" t="s">
        <v>888</v>
      </c>
      <c r="J84" s="478" t="s">
        <v>888</v>
      </c>
      <c r="K84" s="479" t="s">
        <v>888</v>
      </c>
      <c r="L84" s="478" t="s">
        <v>888</v>
      </c>
      <c r="M84" s="478" t="s">
        <v>888</v>
      </c>
      <c r="N84" s="478" t="s">
        <v>888</v>
      </c>
      <c r="O84" s="465"/>
      <c r="P84" s="82" t="str">
        <f t="shared" si="17"/>
        <v>NA</v>
      </c>
      <c r="Q84" s="83" t="str">
        <f t="shared" si="18"/>
        <v>NA</v>
      </c>
    </row>
    <row r="85" spans="1:17" ht="15" customHeight="1" x14ac:dyDescent="0.35">
      <c r="A85" s="128" t="s">
        <v>1901</v>
      </c>
      <c r="B85" s="432" t="s">
        <v>1902</v>
      </c>
      <c r="C85" s="526" t="s">
        <v>1903</v>
      </c>
      <c r="D85" s="414" t="s">
        <v>345</v>
      </c>
      <c r="E85" s="478" t="s">
        <v>888</v>
      </c>
      <c r="F85" s="478" t="s">
        <v>888</v>
      </c>
      <c r="G85" s="478" t="s">
        <v>888</v>
      </c>
      <c r="H85" s="478" t="s">
        <v>888</v>
      </c>
      <c r="I85" s="478" t="s">
        <v>888</v>
      </c>
      <c r="J85" s="478" t="s">
        <v>888</v>
      </c>
      <c r="K85" s="479" t="s">
        <v>888</v>
      </c>
      <c r="L85" s="478" t="s">
        <v>888</v>
      </c>
      <c r="M85" s="478" t="s">
        <v>888</v>
      </c>
      <c r="N85" s="478" t="s">
        <v>888</v>
      </c>
      <c r="O85" s="465"/>
      <c r="P85" s="82" t="str">
        <f t="shared" si="17"/>
        <v>NA</v>
      </c>
      <c r="Q85" s="83" t="str">
        <f t="shared" si="18"/>
        <v>NA</v>
      </c>
    </row>
    <row r="86" spans="1:17" ht="15" customHeight="1" x14ac:dyDescent="0.35">
      <c r="A86" s="128" t="s">
        <v>1904</v>
      </c>
      <c r="B86" s="432" t="s">
        <v>1905</v>
      </c>
      <c r="C86" s="526" t="s">
        <v>1906</v>
      </c>
      <c r="D86" s="414" t="s">
        <v>345</v>
      </c>
      <c r="E86" s="478">
        <v>116.49</v>
      </c>
      <c r="F86" s="478">
        <v>74.790000000000006</v>
      </c>
      <c r="G86" s="478" t="s">
        <v>888</v>
      </c>
      <c r="H86" s="478">
        <v>191.28</v>
      </c>
      <c r="I86" s="478">
        <v>4.5999999999999999E-2</v>
      </c>
      <c r="J86" s="478">
        <v>2003.95</v>
      </c>
      <c r="K86" s="478">
        <v>151.18899999999999</v>
      </c>
      <c r="L86" s="478">
        <v>-1094.981</v>
      </c>
      <c r="M86" s="478">
        <v>1251.4839999999997</v>
      </c>
      <c r="N86" s="478">
        <v>191.32599999999999</v>
      </c>
      <c r="O86" s="465"/>
      <c r="P86" s="82" t="str">
        <f t="shared" si="17"/>
        <v>NA</v>
      </c>
      <c r="Q86" s="83">
        <f t="shared" si="18"/>
        <v>0</v>
      </c>
    </row>
    <row r="87" spans="1:17" ht="15" customHeight="1" x14ac:dyDescent="0.35">
      <c r="A87" s="128" t="s">
        <v>1907</v>
      </c>
      <c r="B87" s="432" t="s">
        <v>1908</v>
      </c>
      <c r="C87" s="433" t="s">
        <v>1909</v>
      </c>
      <c r="D87" s="414" t="s">
        <v>345</v>
      </c>
      <c r="E87" s="478" t="s">
        <v>888</v>
      </c>
      <c r="F87" s="478" t="s">
        <v>888</v>
      </c>
      <c r="G87" s="478" t="s">
        <v>888</v>
      </c>
      <c r="H87" s="478" t="s">
        <v>888</v>
      </c>
      <c r="I87" s="478" t="s">
        <v>888</v>
      </c>
      <c r="J87" s="478" t="s">
        <v>888</v>
      </c>
      <c r="K87" s="478" t="s">
        <v>888</v>
      </c>
      <c r="L87" s="478" t="s">
        <v>888</v>
      </c>
      <c r="M87" s="478" t="s">
        <v>888</v>
      </c>
      <c r="N87" s="478" t="s">
        <v>888</v>
      </c>
      <c r="O87" s="465"/>
      <c r="P87" s="82" t="str">
        <f t="shared" si="17"/>
        <v>NA</v>
      </c>
      <c r="Q87" s="83" t="str">
        <f t="shared" si="18"/>
        <v>NA</v>
      </c>
    </row>
    <row r="88" spans="1:17" ht="15" customHeight="1" x14ac:dyDescent="0.35">
      <c r="A88" s="128" t="s">
        <v>1910</v>
      </c>
      <c r="B88" s="432" t="s">
        <v>1911</v>
      </c>
      <c r="C88" s="526" t="s">
        <v>1912</v>
      </c>
      <c r="D88" s="414" t="s">
        <v>345</v>
      </c>
      <c r="E88" s="478" t="s">
        <v>888</v>
      </c>
      <c r="F88" s="478" t="s">
        <v>888</v>
      </c>
      <c r="G88" s="478" t="s">
        <v>888</v>
      </c>
      <c r="H88" s="478" t="s">
        <v>888</v>
      </c>
      <c r="I88" s="478" t="s">
        <v>888</v>
      </c>
      <c r="J88" s="478" t="s">
        <v>888</v>
      </c>
      <c r="K88" s="478" t="s">
        <v>888</v>
      </c>
      <c r="L88" s="478" t="s">
        <v>888</v>
      </c>
      <c r="M88" s="478" t="s">
        <v>888</v>
      </c>
      <c r="N88" s="478" t="s">
        <v>888</v>
      </c>
      <c r="O88" s="465"/>
      <c r="P88" s="82" t="str">
        <f t="shared" si="17"/>
        <v>NA</v>
      </c>
      <c r="Q88" s="83" t="str">
        <f t="shared" si="18"/>
        <v>NA</v>
      </c>
    </row>
    <row r="89" spans="1:17" ht="15" customHeight="1" x14ac:dyDescent="0.35">
      <c r="A89" s="128" t="s">
        <v>1913</v>
      </c>
      <c r="B89" s="432" t="s">
        <v>1914</v>
      </c>
      <c r="C89" s="526" t="s">
        <v>1915</v>
      </c>
      <c r="D89" s="414" t="s">
        <v>345</v>
      </c>
      <c r="E89" s="478" t="s">
        <v>888</v>
      </c>
      <c r="F89" s="478" t="s">
        <v>888</v>
      </c>
      <c r="G89" s="478" t="s">
        <v>888</v>
      </c>
      <c r="H89" s="478" t="s">
        <v>888</v>
      </c>
      <c r="I89" s="478" t="s">
        <v>888</v>
      </c>
      <c r="J89" s="478" t="s">
        <v>888</v>
      </c>
      <c r="K89" s="478" t="s">
        <v>888</v>
      </c>
      <c r="L89" s="478" t="s">
        <v>888</v>
      </c>
      <c r="M89" s="478" t="s">
        <v>888</v>
      </c>
      <c r="N89" s="478" t="s">
        <v>888</v>
      </c>
      <c r="O89" s="465"/>
      <c r="P89" s="82" t="str">
        <f t="shared" si="17"/>
        <v>NA</v>
      </c>
      <c r="Q89" s="83" t="str">
        <f t="shared" si="18"/>
        <v>NA</v>
      </c>
    </row>
    <row r="90" spans="1:17" ht="15" customHeight="1" x14ac:dyDescent="0.35">
      <c r="A90" s="128" t="s">
        <v>1916</v>
      </c>
      <c r="B90" s="432" t="s">
        <v>1917</v>
      </c>
      <c r="C90" s="526" t="s">
        <v>1918</v>
      </c>
      <c r="D90" s="414" t="s">
        <v>345</v>
      </c>
      <c r="E90" s="478" t="s">
        <v>888</v>
      </c>
      <c r="F90" s="478" t="s">
        <v>888</v>
      </c>
      <c r="G90" s="478" t="s">
        <v>888</v>
      </c>
      <c r="H90" s="478" t="s">
        <v>888</v>
      </c>
      <c r="I90" s="478" t="s">
        <v>888</v>
      </c>
      <c r="J90" s="478" t="s">
        <v>888</v>
      </c>
      <c r="K90" s="478" t="s">
        <v>888</v>
      </c>
      <c r="L90" s="478" t="s">
        <v>888</v>
      </c>
      <c r="M90" s="478" t="s">
        <v>888</v>
      </c>
      <c r="N90" s="478" t="s">
        <v>888</v>
      </c>
      <c r="O90" s="465"/>
      <c r="P90" s="82" t="str">
        <f t="shared" si="17"/>
        <v>NA</v>
      </c>
      <c r="Q90" s="83" t="str">
        <f t="shared" si="18"/>
        <v>NA</v>
      </c>
    </row>
    <row r="91" spans="1:17" ht="15" customHeight="1" x14ac:dyDescent="0.35">
      <c r="A91" s="128" t="s">
        <v>1919</v>
      </c>
      <c r="B91" s="432" t="s">
        <v>1920</v>
      </c>
      <c r="C91" s="433" t="s">
        <v>1921</v>
      </c>
      <c r="D91" s="414" t="s">
        <v>345</v>
      </c>
      <c r="E91" s="478" t="s">
        <v>888</v>
      </c>
      <c r="F91" s="478" t="s">
        <v>888</v>
      </c>
      <c r="G91" s="478" t="s">
        <v>888</v>
      </c>
      <c r="H91" s="478" t="s">
        <v>888</v>
      </c>
      <c r="I91" s="478" t="s">
        <v>888</v>
      </c>
      <c r="J91" s="478" t="s">
        <v>888</v>
      </c>
      <c r="K91" s="478" t="s">
        <v>888</v>
      </c>
      <c r="L91" s="478" t="s">
        <v>888</v>
      </c>
      <c r="M91" s="478" t="s">
        <v>888</v>
      </c>
      <c r="N91" s="478" t="s">
        <v>888</v>
      </c>
      <c r="O91" s="465"/>
      <c r="P91" s="82" t="str">
        <f t="shared" si="17"/>
        <v>NA</v>
      </c>
      <c r="Q91" s="83" t="str">
        <f t="shared" si="18"/>
        <v>NA</v>
      </c>
    </row>
    <row r="92" spans="1:17" ht="15" customHeight="1" x14ac:dyDescent="0.35">
      <c r="A92" s="128" t="s">
        <v>1922</v>
      </c>
      <c r="B92" s="432" t="s">
        <v>1923</v>
      </c>
      <c r="C92" s="526" t="s">
        <v>1924</v>
      </c>
      <c r="D92" s="414" t="s">
        <v>345</v>
      </c>
      <c r="E92" s="478" t="s">
        <v>888</v>
      </c>
      <c r="F92" s="478" t="s">
        <v>888</v>
      </c>
      <c r="G92" s="478" t="s">
        <v>888</v>
      </c>
      <c r="H92" s="478" t="s">
        <v>888</v>
      </c>
      <c r="I92" s="478" t="s">
        <v>888</v>
      </c>
      <c r="J92" s="478" t="s">
        <v>888</v>
      </c>
      <c r="K92" s="479" t="s">
        <v>888</v>
      </c>
      <c r="L92" s="478" t="s">
        <v>888</v>
      </c>
      <c r="M92" s="478" t="s">
        <v>888</v>
      </c>
      <c r="N92" s="478" t="s">
        <v>888</v>
      </c>
      <c r="O92" s="465"/>
      <c r="P92" s="82" t="str">
        <f t="shared" si="17"/>
        <v>NA</v>
      </c>
      <c r="Q92" s="83" t="str">
        <f t="shared" si="18"/>
        <v>NA</v>
      </c>
    </row>
    <row r="93" spans="1:17" ht="15" customHeight="1" x14ac:dyDescent="0.35">
      <c r="A93" s="128" t="s">
        <v>1925</v>
      </c>
      <c r="B93" s="432" t="s">
        <v>1926</v>
      </c>
      <c r="C93" s="526" t="s">
        <v>1927</v>
      </c>
      <c r="D93" s="414" t="s">
        <v>345</v>
      </c>
      <c r="E93" s="478" t="s">
        <v>888</v>
      </c>
      <c r="F93" s="478" t="s">
        <v>888</v>
      </c>
      <c r="G93" s="478" t="s">
        <v>888</v>
      </c>
      <c r="H93" s="478" t="s">
        <v>888</v>
      </c>
      <c r="I93" s="478" t="s">
        <v>888</v>
      </c>
      <c r="J93" s="478" t="s">
        <v>888</v>
      </c>
      <c r="K93" s="479" t="s">
        <v>888</v>
      </c>
      <c r="L93" s="478" t="s">
        <v>888</v>
      </c>
      <c r="M93" s="478" t="s">
        <v>888</v>
      </c>
      <c r="N93" s="478" t="s">
        <v>888</v>
      </c>
      <c r="O93" s="465"/>
      <c r="P93" s="82" t="str">
        <f t="shared" si="17"/>
        <v>NA</v>
      </c>
      <c r="Q93" s="83" t="str">
        <f t="shared" si="18"/>
        <v>NA</v>
      </c>
    </row>
    <row r="94" spans="1:17" ht="15" customHeight="1" x14ac:dyDescent="0.35">
      <c r="A94" s="128" t="s">
        <v>1928</v>
      </c>
      <c r="B94" s="432" t="s">
        <v>1929</v>
      </c>
      <c r="C94" s="526" t="s">
        <v>1930</v>
      </c>
      <c r="D94" s="414" t="s">
        <v>345</v>
      </c>
      <c r="E94" s="478" t="s">
        <v>888</v>
      </c>
      <c r="F94" s="478" t="s">
        <v>888</v>
      </c>
      <c r="G94" s="478" t="s">
        <v>888</v>
      </c>
      <c r="H94" s="478" t="s">
        <v>888</v>
      </c>
      <c r="I94" s="478" t="s">
        <v>888</v>
      </c>
      <c r="J94" s="478" t="s">
        <v>888</v>
      </c>
      <c r="K94" s="479" t="s">
        <v>888</v>
      </c>
      <c r="L94" s="478" t="s">
        <v>888</v>
      </c>
      <c r="M94" s="478" t="s">
        <v>888</v>
      </c>
      <c r="N94" s="478" t="s">
        <v>888</v>
      </c>
      <c r="O94" s="465"/>
      <c r="P94" s="82" t="str">
        <f t="shared" si="17"/>
        <v>NA</v>
      </c>
      <c r="Q94" s="83" t="str">
        <f t="shared" si="18"/>
        <v>NA</v>
      </c>
    </row>
    <row r="95" spans="1:17" ht="15" customHeight="1" x14ac:dyDescent="0.35">
      <c r="A95" s="128" t="s">
        <v>1931</v>
      </c>
      <c r="B95" s="432" t="s">
        <v>1932</v>
      </c>
      <c r="C95" s="433" t="s">
        <v>1933</v>
      </c>
      <c r="D95" s="414" t="s">
        <v>345</v>
      </c>
      <c r="E95" s="478" t="s">
        <v>888</v>
      </c>
      <c r="F95" s="478" t="s">
        <v>888</v>
      </c>
      <c r="G95" s="478" t="s">
        <v>888</v>
      </c>
      <c r="H95" s="478" t="s">
        <v>888</v>
      </c>
      <c r="I95" s="478" t="s">
        <v>888</v>
      </c>
      <c r="J95" s="478" t="s">
        <v>888</v>
      </c>
      <c r="K95" s="479" t="s">
        <v>888</v>
      </c>
      <c r="L95" s="478" t="s">
        <v>888</v>
      </c>
      <c r="M95" s="478" t="s">
        <v>888</v>
      </c>
      <c r="N95" s="478" t="s">
        <v>888</v>
      </c>
      <c r="O95" s="465"/>
      <c r="P95" s="82" t="str">
        <f t="shared" si="17"/>
        <v>NA</v>
      </c>
      <c r="Q95" s="83" t="str">
        <f t="shared" si="18"/>
        <v>NA</v>
      </c>
    </row>
    <row r="96" spans="1:17" ht="15" customHeight="1" x14ac:dyDescent="0.35">
      <c r="A96" s="128" t="s">
        <v>1934</v>
      </c>
      <c r="B96" s="432" t="s">
        <v>1935</v>
      </c>
      <c r="C96" s="433" t="s">
        <v>1936</v>
      </c>
      <c r="D96" s="414" t="s">
        <v>345</v>
      </c>
      <c r="E96" s="478" t="s">
        <v>888</v>
      </c>
      <c r="F96" s="478" t="s">
        <v>888</v>
      </c>
      <c r="G96" s="478" t="s">
        <v>888</v>
      </c>
      <c r="H96" s="478" t="s">
        <v>888</v>
      </c>
      <c r="I96" s="478" t="s">
        <v>888</v>
      </c>
      <c r="J96" s="478" t="s">
        <v>888</v>
      </c>
      <c r="K96" s="479" t="s">
        <v>888</v>
      </c>
      <c r="L96" s="478" t="s">
        <v>888</v>
      </c>
      <c r="M96" s="478" t="s">
        <v>888</v>
      </c>
      <c r="N96" s="478" t="s">
        <v>888</v>
      </c>
      <c r="O96" s="465"/>
      <c r="P96" s="82" t="str">
        <f t="shared" si="17"/>
        <v>NA</v>
      </c>
      <c r="Q96" s="83" t="str">
        <f t="shared" si="18"/>
        <v>NA</v>
      </c>
    </row>
    <row r="97" spans="1:17" ht="15" customHeight="1" x14ac:dyDescent="0.35">
      <c r="A97" s="128" t="s">
        <v>1937</v>
      </c>
      <c r="B97" s="432" t="s">
        <v>1938</v>
      </c>
      <c r="C97" s="526" t="s">
        <v>1939</v>
      </c>
      <c r="D97" s="414" t="s">
        <v>345</v>
      </c>
      <c r="E97" s="478" t="s">
        <v>888</v>
      </c>
      <c r="F97" s="478" t="s">
        <v>888</v>
      </c>
      <c r="G97" s="478" t="s">
        <v>888</v>
      </c>
      <c r="H97" s="478" t="s">
        <v>888</v>
      </c>
      <c r="I97" s="478" t="s">
        <v>888</v>
      </c>
      <c r="J97" s="478" t="s">
        <v>888</v>
      </c>
      <c r="K97" s="479" t="s">
        <v>888</v>
      </c>
      <c r="L97" s="478" t="s">
        <v>888</v>
      </c>
      <c r="M97" s="478" t="s">
        <v>888</v>
      </c>
      <c r="N97" s="478" t="s">
        <v>888</v>
      </c>
      <c r="O97" s="465"/>
      <c r="P97" s="82" t="str">
        <f t="shared" si="17"/>
        <v>NA</v>
      </c>
      <c r="Q97" s="83" t="str">
        <f t="shared" si="18"/>
        <v>NA</v>
      </c>
    </row>
    <row r="98" spans="1:17" ht="15" customHeight="1" x14ac:dyDescent="0.35">
      <c r="A98" s="128" t="s">
        <v>1940</v>
      </c>
      <c r="B98" s="432" t="s">
        <v>1941</v>
      </c>
      <c r="C98" s="526" t="s">
        <v>1942</v>
      </c>
      <c r="D98" s="414" t="s">
        <v>345</v>
      </c>
      <c r="E98" s="478" t="s">
        <v>888</v>
      </c>
      <c r="F98" s="478" t="s">
        <v>888</v>
      </c>
      <c r="G98" s="478" t="s">
        <v>888</v>
      </c>
      <c r="H98" s="478" t="s">
        <v>888</v>
      </c>
      <c r="I98" s="478" t="s">
        <v>888</v>
      </c>
      <c r="J98" s="478" t="s">
        <v>888</v>
      </c>
      <c r="K98" s="479" t="s">
        <v>888</v>
      </c>
      <c r="L98" s="478" t="s">
        <v>888</v>
      </c>
      <c r="M98" s="478" t="s">
        <v>888</v>
      </c>
      <c r="N98" s="478" t="s">
        <v>888</v>
      </c>
      <c r="O98" s="465"/>
      <c r="P98" s="82" t="str">
        <f t="shared" si="17"/>
        <v>NA</v>
      </c>
      <c r="Q98" s="83" t="str">
        <f t="shared" si="18"/>
        <v>NA</v>
      </c>
    </row>
    <row r="99" spans="1:17" ht="15" customHeight="1" x14ac:dyDescent="0.35">
      <c r="A99" s="128" t="s">
        <v>1943</v>
      </c>
      <c r="B99" s="432" t="s">
        <v>1944</v>
      </c>
      <c r="C99" s="526" t="s">
        <v>1945</v>
      </c>
      <c r="D99" s="414" t="s">
        <v>345</v>
      </c>
      <c r="E99" s="478" t="s">
        <v>888</v>
      </c>
      <c r="F99" s="478" t="s">
        <v>888</v>
      </c>
      <c r="G99" s="478" t="s">
        <v>888</v>
      </c>
      <c r="H99" s="478" t="s">
        <v>888</v>
      </c>
      <c r="I99" s="478" t="s">
        <v>888</v>
      </c>
      <c r="J99" s="478" t="s">
        <v>888</v>
      </c>
      <c r="K99" s="478" t="s">
        <v>888</v>
      </c>
      <c r="L99" s="478" t="s">
        <v>888</v>
      </c>
      <c r="M99" s="478" t="s">
        <v>888</v>
      </c>
      <c r="N99" s="478" t="s">
        <v>888</v>
      </c>
      <c r="O99" s="465"/>
      <c r="P99" s="82" t="str">
        <f t="shared" si="17"/>
        <v>NA</v>
      </c>
      <c r="Q99" s="83" t="str">
        <f t="shared" si="18"/>
        <v>NA</v>
      </c>
    </row>
    <row r="100" spans="1:17" ht="15" customHeight="1" x14ac:dyDescent="0.35">
      <c r="A100" s="128" t="s">
        <v>1946</v>
      </c>
      <c r="B100" s="432" t="s">
        <v>1947</v>
      </c>
      <c r="C100" s="433" t="s">
        <v>1948</v>
      </c>
      <c r="D100" s="414" t="s">
        <v>345</v>
      </c>
      <c r="E100" s="478" t="s">
        <v>888</v>
      </c>
      <c r="F100" s="478" t="s">
        <v>888</v>
      </c>
      <c r="G100" s="478" t="s">
        <v>888</v>
      </c>
      <c r="H100" s="478" t="s">
        <v>888</v>
      </c>
      <c r="I100" s="478" t="s">
        <v>888</v>
      </c>
      <c r="J100" s="478" t="s">
        <v>888</v>
      </c>
      <c r="K100" s="478" t="s">
        <v>888</v>
      </c>
      <c r="L100" s="478" t="s">
        <v>888</v>
      </c>
      <c r="M100" s="478" t="s">
        <v>888</v>
      </c>
      <c r="N100" s="478" t="s">
        <v>888</v>
      </c>
      <c r="O100" s="465"/>
      <c r="P100" s="82" t="str">
        <f t="shared" si="17"/>
        <v>NA</v>
      </c>
      <c r="Q100" s="83" t="str">
        <f t="shared" si="18"/>
        <v>NA</v>
      </c>
    </row>
    <row r="101" spans="1:17" ht="15" customHeight="1" x14ac:dyDescent="0.35">
      <c r="A101" s="128" t="s">
        <v>1949</v>
      </c>
      <c r="B101" s="436" t="s">
        <v>1950</v>
      </c>
      <c r="C101" s="437" t="s">
        <v>1951</v>
      </c>
      <c r="D101" s="438" t="s">
        <v>345</v>
      </c>
      <c r="E101" s="482">
        <v>11109.803</v>
      </c>
      <c r="F101" s="478" t="s">
        <v>888</v>
      </c>
      <c r="G101" s="478" t="s">
        <v>888</v>
      </c>
      <c r="H101" s="478">
        <v>11109.803</v>
      </c>
      <c r="I101" s="478" t="s">
        <v>888</v>
      </c>
      <c r="J101" s="478" t="s">
        <v>888</v>
      </c>
      <c r="K101" s="478" t="s">
        <v>888</v>
      </c>
      <c r="L101" s="478" t="s">
        <v>888</v>
      </c>
      <c r="M101" s="478">
        <v>11109.803</v>
      </c>
      <c r="N101" s="478" t="s">
        <v>888</v>
      </c>
      <c r="O101" s="465"/>
      <c r="P101" s="86" t="str">
        <f t="shared" si="17"/>
        <v>NA</v>
      </c>
      <c r="Q101" s="87" t="str">
        <f t="shared" si="18"/>
        <v>NA</v>
      </c>
    </row>
    <row r="102" spans="1:17" ht="15" customHeight="1" x14ac:dyDescent="0.35">
      <c r="A102" s="128"/>
      <c r="B102" s="560" t="s">
        <v>343</v>
      </c>
      <c r="C102" s="534" t="s">
        <v>1952</v>
      </c>
      <c r="D102" s="414"/>
      <c r="E102" s="547" t="s">
        <v>343</v>
      </c>
      <c r="F102" s="547" t="s">
        <v>343</v>
      </c>
      <c r="G102" s="547" t="s">
        <v>343</v>
      </c>
      <c r="H102" s="563" t="s">
        <v>343</v>
      </c>
      <c r="I102" s="547" t="s">
        <v>343</v>
      </c>
      <c r="J102" s="547" t="s">
        <v>343</v>
      </c>
      <c r="K102" s="563" t="s">
        <v>343</v>
      </c>
      <c r="L102" s="547" t="s">
        <v>343</v>
      </c>
      <c r="M102" s="564" t="s">
        <v>343</v>
      </c>
      <c r="N102" s="547" t="s">
        <v>343</v>
      </c>
      <c r="O102" s="465"/>
      <c r="P102" s="82"/>
      <c r="Q102" s="83"/>
    </row>
    <row r="103" spans="1:17" ht="15" customHeight="1" x14ac:dyDescent="0.35">
      <c r="A103" s="128" t="s">
        <v>1953</v>
      </c>
      <c r="B103" s="432" t="s">
        <v>1954</v>
      </c>
      <c r="C103" s="433" t="s">
        <v>1955</v>
      </c>
      <c r="D103" s="414" t="s">
        <v>345</v>
      </c>
      <c r="E103" s="478">
        <v>25854.069220219499</v>
      </c>
      <c r="F103" s="478">
        <v>6382.3</v>
      </c>
      <c r="G103" s="478">
        <v>0</v>
      </c>
      <c r="H103" s="478">
        <v>32236.361429943001</v>
      </c>
      <c r="I103" s="478">
        <v>82.066605375069997</v>
      </c>
      <c r="J103" s="478">
        <v>13938.2745160964</v>
      </c>
      <c r="K103" s="479">
        <v>9471.1960139043895</v>
      </c>
      <c r="L103" s="478">
        <v>0</v>
      </c>
      <c r="M103" s="478">
        <v>55727.902999999998</v>
      </c>
      <c r="N103" s="478">
        <v>32318.428035318098</v>
      </c>
      <c r="O103" s="465"/>
      <c r="P103" s="82">
        <f>IF(OR(H103="NA",E103="NA",F103="NA",G103="NA"),"NA",SUM(H103)-SUM(E103:G103))</f>
        <v>-7.7902764969621785E-3</v>
      </c>
      <c r="Q103" s="83">
        <f>IF(OR(M103="NA",H103="NA",I103="NA",J103="NA",K103="NA",L103="NA"),"NA",SUM(M103)-SUM(H103:L103))</f>
        <v>4.4346811409923248E-3</v>
      </c>
    </row>
    <row r="104" spans="1:17" ht="15" customHeight="1" x14ac:dyDescent="0.35">
      <c r="A104" s="128" t="s">
        <v>1956</v>
      </c>
      <c r="B104" s="432" t="s">
        <v>1957</v>
      </c>
      <c r="C104" s="433" t="s">
        <v>1958</v>
      </c>
      <c r="D104" s="414" t="s">
        <v>345</v>
      </c>
      <c r="E104" s="478">
        <v>31916.871123115801</v>
      </c>
      <c r="F104" s="478">
        <v>694.53938663805002</v>
      </c>
      <c r="G104" s="478">
        <v>-6857.5714821186002</v>
      </c>
      <c r="H104" s="478">
        <v>25753.8390276352</v>
      </c>
      <c r="I104" s="478">
        <v>2944.4014508341902</v>
      </c>
      <c r="J104" s="478">
        <v>10970.688118448899</v>
      </c>
      <c r="K104" s="479">
        <v>5149.8239364547999</v>
      </c>
      <c r="L104" s="478">
        <v>-12371.558635068899</v>
      </c>
      <c r="M104" s="478">
        <v>32447.205000000002</v>
      </c>
      <c r="N104" s="478">
        <v>28698.240478469401</v>
      </c>
      <c r="O104" s="465"/>
      <c r="P104" s="82">
        <f>IF(OR(H104="NA",E104="NA",F104="NA",G104="NA"),"NA",SUM(H104)-SUM(E104:G104))</f>
        <v>-5.0931703299283981E-11</v>
      </c>
      <c r="Q104" s="83">
        <f>IF(OR(M104="NA",H104="NA",I104="NA",J104="NA",K104="NA",L104="NA"),"NA",SUM(M104)-SUM(H104:L104))</f>
        <v>1.1101695810793899E-2</v>
      </c>
    </row>
    <row r="105" spans="1:17" ht="15" customHeight="1" x14ac:dyDescent="0.35">
      <c r="A105" s="128" t="s">
        <v>1959</v>
      </c>
      <c r="B105" s="432" t="s">
        <v>1960</v>
      </c>
      <c r="C105" s="433" t="s">
        <v>1961</v>
      </c>
      <c r="D105" s="414" t="s">
        <v>345</v>
      </c>
      <c r="E105" s="478">
        <v>9803.1674890760205</v>
      </c>
      <c r="F105" s="478">
        <v>7275.6228122379698</v>
      </c>
      <c r="G105" s="478">
        <v>-6857.5714821186002</v>
      </c>
      <c r="H105" s="478">
        <v>10221.2584283125</v>
      </c>
      <c r="I105" s="478">
        <v>1029.4514048839301</v>
      </c>
      <c r="J105" s="478">
        <v>9420.2672581891293</v>
      </c>
      <c r="K105" s="479">
        <v>4879.2414016944203</v>
      </c>
      <c r="L105" s="478">
        <v>-12371.558635068899</v>
      </c>
      <c r="M105" s="478">
        <v>13178.66</v>
      </c>
      <c r="N105" s="478">
        <v>11250.6702240793</v>
      </c>
      <c r="O105" s="465"/>
      <c r="P105" s="82">
        <f>IF(OR(H105="NA",E105="NA",F105="NA",G105="NA"),"NA",SUM(H105)-SUM(E105:G105))</f>
        <v>3.9609117109648651E-2</v>
      </c>
      <c r="Q105" s="83">
        <f>IF(OR(M105="NA",H105="NA",I105="NA",J105="NA",K105="NA",L105="NA"),"NA",SUM(M105)-SUM(H105:L105))</f>
        <v>1.4198891767591704E-4</v>
      </c>
    </row>
    <row r="106" spans="1:17" ht="15" customHeight="1" x14ac:dyDescent="0.35">
      <c r="A106" s="128" t="s">
        <v>1962</v>
      </c>
      <c r="B106" s="436" t="s">
        <v>1963</v>
      </c>
      <c r="C106" s="437" t="s">
        <v>1964</v>
      </c>
      <c r="D106" s="438" t="s">
        <v>345</v>
      </c>
      <c r="E106" s="482">
        <v>164.67652733892999</v>
      </c>
      <c r="F106" s="482">
        <v>86.322075706280003</v>
      </c>
      <c r="G106" s="482">
        <v>0</v>
      </c>
      <c r="H106" s="482">
        <v>250.99860304520999</v>
      </c>
      <c r="I106" s="482">
        <v>0</v>
      </c>
      <c r="J106" s="482">
        <v>1854.8350576640701</v>
      </c>
      <c r="K106" s="489">
        <v>259.14723976027301</v>
      </c>
      <c r="L106" s="482">
        <v>-912.127840230689</v>
      </c>
      <c r="M106" s="482">
        <v>1452.8530602388701</v>
      </c>
      <c r="N106" s="482">
        <v>250.99860304520999</v>
      </c>
      <c r="O106" s="465"/>
      <c r="P106" s="86">
        <f>IF(OR(H106="NA",E106="NA",F106="NA",G106="NA"),"NA",SUM(H106)-SUM(E106:G106))</f>
        <v>0</v>
      </c>
      <c r="Q106" s="87">
        <f>IF(OR(M106="NA",H106="NA",I106="NA",J106="NA",K106="NA",L106="NA"),"NA",SUM(M106)-SUM(H106:L106))</f>
        <v>5.9117155615240335E-12</v>
      </c>
    </row>
    <row r="107" spans="1:17" ht="15" customHeight="1" x14ac:dyDescent="0.35">
      <c r="A107" s="128"/>
      <c r="B107" s="560" t="s">
        <v>343</v>
      </c>
      <c r="C107" s="534" t="s">
        <v>1965</v>
      </c>
      <c r="D107" s="414"/>
      <c r="E107" s="551" t="s">
        <v>343</v>
      </c>
      <c r="F107" s="551" t="s">
        <v>343</v>
      </c>
      <c r="G107" s="551" t="s">
        <v>343</v>
      </c>
      <c r="H107" s="552" t="s">
        <v>343</v>
      </c>
      <c r="I107" s="551" t="s">
        <v>343</v>
      </c>
      <c r="J107" s="551" t="s">
        <v>343</v>
      </c>
      <c r="K107" s="552" t="s">
        <v>343</v>
      </c>
      <c r="L107" s="551" t="s">
        <v>343</v>
      </c>
      <c r="M107" s="553" t="s">
        <v>343</v>
      </c>
      <c r="N107" s="551" t="s">
        <v>343</v>
      </c>
      <c r="O107" s="465"/>
      <c r="P107" s="82"/>
      <c r="Q107" s="83"/>
    </row>
    <row r="108" spans="1:17" ht="15" hidden="1" customHeight="1" x14ac:dyDescent="0.35">
      <c r="A108" s="128" t="s">
        <v>1966</v>
      </c>
      <c r="B108" s="432" t="s">
        <v>1967</v>
      </c>
      <c r="C108" s="433" t="s">
        <v>1968</v>
      </c>
      <c r="D108" s="414" t="s">
        <v>345</v>
      </c>
      <c r="E108" s="478" t="s">
        <v>888</v>
      </c>
      <c r="F108" s="478" t="s">
        <v>888</v>
      </c>
      <c r="G108" s="478" t="s">
        <v>888</v>
      </c>
      <c r="H108" s="478" t="s">
        <v>888</v>
      </c>
      <c r="I108" s="478" t="s">
        <v>888</v>
      </c>
      <c r="J108" s="478" t="s">
        <v>888</v>
      </c>
      <c r="K108" s="478" t="s">
        <v>888</v>
      </c>
      <c r="L108" s="478" t="s">
        <v>888</v>
      </c>
      <c r="M108" s="478" t="s">
        <v>888</v>
      </c>
      <c r="N108" s="478" t="s">
        <v>888</v>
      </c>
      <c r="O108" s="465"/>
      <c r="P108" s="82" t="str">
        <f t="shared" ref="P108:P115" si="19">IF(OR(H108="NA",E108="NA",F108="NA",G108="NA"),"NA",SUM(H108)-SUM(E108:G108))</f>
        <v>NA</v>
      </c>
      <c r="Q108" s="83" t="str">
        <f t="shared" ref="Q108:Q115" si="20">IF(OR(M108="NA",H108="NA",I108="NA",J108="NA",K108="NA",L108="NA"),"NA",SUM(M108)-SUM(H108:L108))</f>
        <v>NA</v>
      </c>
    </row>
    <row r="109" spans="1:17" ht="15" hidden="1" customHeight="1" x14ac:dyDescent="0.35">
      <c r="A109" s="128" t="s">
        <v>1969</v>
      </c>
      <c r="B109" s="432" t="s">
        <v>1970</v>
      </c>
      <c r="C109" s="526" t="s">
        <v>1971</v>
      </c>
      <c r="D109" s="414" t="s">
        <v>345</v>
      </c>
      <c r="E109" s="478" t="s">
        <v>888</v>
      </c>
      <c r="F109" s="478" t="s">
        <v>888</v>
      </c>
      <c r="G109" s="478" t="s">
        <v>888</v>
      </c>
      <c r="H109" s="478" t="s">
        <v>888</v>
      </c>
      <c r="I109" s="478" t="s">
        <v>888</v>
      </c>
      <c r="J109" s="478" t="s">
        <v>888</v>
      </c>
      <c r="K109" s="478" t="s">
        <v>888</v>
      </c>
      <c r="L109" s="478" t="s">
        <v>888</v>
      </c>
      <c r="M109" s="478" t="s">
        <v>888</v>
      </c>
      <c r="N109" s="478" t="s">
        <v>888</v>
      </c>
      <c r="O109" s="465"/>
      <c r="P109" s="82" t="str">
        <f t="shared" si="19"/>
        <v>NA</v>
      </c>
      <c r="Q109" s="83" t="str">
        <f t="shared" si="20"/>
        <v>NA</v>
      </c>
    </row>
    <row r="110" spans="1:17" ht="15" customHeight="1" x14ac:dyDescent="0.35">
      <c r="A110" s="128" t="s">
        <v>1972</v>
      </c>
      <c r="B110" s="432" t="s">
        <v>1973</v>
      </c>
      <c r="C110" s="433" t="s">
        <v>1974</v>
      </c>
      <c r="D110" s="414" t="s">
        <v>345</v>
      </c>
      <c r="E110" s="478" t="s">
        <v>888</v>
      </c>
      <c r="F110" s="478" t="s">
        <v>888</v>
      </c>
      <c r="G110" s="478" t="s">
        <v>888</v>
      </c>
      <c r="H110" s="478" t="s">
        <v>888</v>
      </c>
      <c r="I110" s="478" t="s">
        <v>888</v>
      </c>
      <c r="J110" s="478" t="s">
        <v>888</v>
      </c>
      <c r="K110" s="479" t="s">
        <v>888</v>
      </c>
      <c r="L110" s="478" t="s">
        <v>888</v>
      </c>
      <c r="M110" s="478" t="s">
        <v>888</v>
      </c>
      <c r="N110" s="478" t="s">
        <v>888</v>
      </c>
      <c r="O110" s="465"/>
      <c r="P110" s="82" t="str">
        <f t="shared" si="19"/>
        <v>NA</v>
      </c>
      <c r="Q110" s="83" t="str">
        <f t="shared" si="20"/>
        <v>NA</v>
      </c>
    </row>
    <row r="111" spans="1:17" ht="15" customHeight="1" x14ac:dyDescent="0.35">
      <c r="A111" s="128" t="s">
        <v>1975</v>
      </c>
      <c r="B111" s="432" t="s">
        <v>1976</v>
      </c>
      <c r="C111" s="433" t="s">
        <v>1977</v>
      </c>
      <c r="D111" s="414" t="s">
        <v>345</v>
      </c>
      <c r="E111" s="478" t="s">
        <v>888</v>
      </c>
      <c r="F111" s="478" t="s">
        <v>888</v>
      </c>
      <c r="G111" s="478" t="s">
        <v>888</v>
      </c>
      <c r="H111" s="478" t="s">
        <v>888</v>
      </c>
      <c r="I111" s="478" t="s">
        <v>888</v>
      </c>
      <c r="J111" s="478" t="s">
        <v>888</v>
      </c>
      <c r="K111" s="479" t="s">
        <v>888</v>
      </c>
      <c r="L111" s="478" t="s">
        <v>888</v>
      </c>
      <c r="M111" s="478" t="s">
        <v>888</v>
      </c>
      <c r="N111" s="478" t="s">
        <v>888</v>
      </c>
      <c r="O111" s="465"/>
      <c r="P111" s="82" t="str">
        <f t="shared" si="19"/>
        <v>NA</v>
      </c>
      <c r="Q111" s="83" t="str">
        <f t="shared" si="20"/>
        <v>NA</v>
      </c>
    </row>
    <row r="112" spans="1:17" ht="15" customHeight="1" x14ac:dyDescent="0.35">
      <c r="A112" s="128" t="s">
        <v>1978</v>
      </c>
      <c r="B112" s="432" t="s">
        <v>1979</v>
      </c>
      <c r="C112" s="526" t="s">
        <v>1980</v>
      </c>
      <c r="D112" s="414" t="s">
        <v>345</v>
      </c>
      <c r="E112" s="497" t="s">
        <v>888</v>
      </c>
      <c r="F112" s="497" t="s">
        <v>888</v>
      </c>
      <c r="G112" s="497" t="s">
        <v>888</v>
      </c>
      <c r="H112" s="497" t="s">
        <v>888</v>
      </c>
      <c r="I112" s="497" t="s">
        <v>888</v>
      </c>
      <c r="J112" s="497" t="s">
        <v>888</v>
      </c>
      <c r="K112" s="498" t="s">
        <v>888</v>
      </c>
      <c r="L112" s="497" t="s">
        <v>888</v>
      </c>
      <c r="M112" s="497" t="s">
        <v>888</v>
      </c>
      <c r="N112" s="497" t="s">
        <v>888</v>
      </c>
      <c r="O112" s="465"/>
      <c r="P112" s="91" t="str">
        <f t="shared" si="19"/>
        <v>NA</v>
      </c>
      <c r="Q112" s="92" t="str">
        <f t="shared" si="20"/>
        <v>NA</v>
      </c>
    </row>
    <row r="113" spans="1:17" ht="15" customHeight="1" x14ac:dyDescent="0.35">
      <c r="A113" s="128" t="s">
        <v>1981</v>
      </c>
      <c r="B113" s="432" t="s">
        <v>1982</v>
      </c>
      <c r="C113" s="433" t="s">
        <v>1983</v>
      </c>
      <c r="D113" s="414" t="s">
        <v>345</v>
      </c>
      <c r="E113" s="478" t="s">
        <v>888</v>
      </c>
      <c r="F113" s="478" t="s">
        <v>888</v>
      </c>
      <c r="G113" s="478" t="s">
        <v>888</v>
      </c>
      <c r="H113" s="478" t="s">
        <v>888</v>
      </c>
      <c r="I113" s="478" t="s">
        <v>888</v>
      </c>
      <c r="J113" s="478" t="s">
        <v>888</v>
      </c>
      <c r="K113" s="478" t="s">
        <v>888</v>
      </c>
      <c r="L113" s="478" t="s">
        <v>888</v>
      </c>
      <c r="M113" s="478" t="s">
        <v>888</v>
      </c>
      <c r="N113" s="478" t="s">
        <v>888</v>
      </c>
      <c r="O113" s="465"/>
      <c r="P113" s="82" t="str">
        <f t="shared" si="19"/>
        <v>NA</v>
      </c>
      <c r="Q113" s="83" t="str">
        <f t="shared" si="20"/>
        <v>NA</v>
      </c>
    </row>
    <row r="114" spans="1:17" ht="15" customHeight="1" x14ac:dyDescent="0.35">
      <c r="A114" s="128" t="s">
        <v>1984</v>
      </c>
      <c r="B114" s="418" t="s">
        <v>1985</v>
      </c>
      <c r="C114" s="458" t="s">
        <v>1986</v>
      </c>
      <c r="D114" s="419" t="s">
        <v>345</v>
      </c>
      <c r="E114" s="497" t="s">
        <v>888</v>
      </c>
      <c r="F114" s="497" t="s">
        <v>888</v>
      </c>
      <c r="G114" s="497" t="s">
        <v>888</v>
      </c>
      <c r="H114" s="497" t="s">
        <v>888</v>
      </c>
      <c r="I114" s="497" t="s">
        <v>888</v>
      </c>
      <c r="J114" s="497" t="s">
        <v>888</v>
      </c>
      <c r="K114" s="497" t="s">
        <v>888</v>
      </c>
      <c r="L114" s="497" t="s">
        <v>888</v>
      </c>
      <c r="M114" s="497" t="s">
        <v>888</v>
      </c>
      <c r="N114" s="497" t="s">
        <v>888</v>
      </c>
      <c r="O114" s="465"/>
      <c r="P114" s="82" t="str">
        <f t="shared" si="19"/>
        <v>NA</v>
      </c>
      <c r="Q114" s="83" t="str">
        <f t="shared" si="20"/>
        <v>NA</v>
      </c>
    </row>
    <row r="115" spans="1:17" ht="15" hidden="1" customHeight="1" x14ac:dyDescent="0.35">
      <c r="A115" s="128" t="s">
        <v>1987</v>
      </c>
      <c r="B115" s="418" t="s">
        <v>1988</v>
      </c>
      <c r="C115" s="532" t="s">
        <v>1989</v>
      </c>
      <c r="D115" s="419" t="s">
        <v>345</v>
      </c>
      <c r="E115" s="478" t="s">
        <v>888</v>
      </c>
      <c r="F115" s="478" t="s">
        <v>888</v>
      </c>
      <c r="G115" s="478" t="s">
        <v>888</v>
      </c>
      <c r="H115" s="478" t="s">
        <v>888</v>
      </c>
      <c r="I115" s="478" t="s">
        <v>888</v>
      </c>
      <c r="J115" s="478" t="s">
        <v>888</v>
      </c>
      <c r="K115" s="478" t="s">
        <v>888</v>
      </c>
      <c r="L115" s="478" t="s">
        <v>888</v>
      </c>
      <c r="M115" s="478" t="s">
        <v>888</v>
      </c>
      <c r="N115" s="478" t="s">
        <v>888</v>
      </c>
      <c r="O115" s="465"/>
      <c r="P115" s="91" t="str">
        <f t="shared" si="19"/>
        <v>NA</v>
      </c>
      <c r="Q115" s="92" t="str">
        <f t="shared" si="20"/>
        <v>NA</v>
      </c>
    </row>
    <row r="116" spans="1:17" ht="15" customHeight="1" x14ac:dyDescent="0.35">
      <c r="B116" s="554"/>
      <c r="C116" s="402"/>
      <c r="D116" s="402"/>
      <c r="E116" s="465"/>
      <c r="F116" s="465"/>
      <c r="G116" s="465"/>
      <c r="H116" s="465"/>
      <c r="I116" s="465"/>
      <c r="J116" s="465"/>
      <c r="K116" s="465"/>
      <c r="L116" s="465"/>
      <c r="M116" s="465"/>
      <c r="N116" s="465"/>
      <c r="O116" s="465"/>
      <c r="P116" s="199"/>
      <c r="Q116" s="199"/>
    </row>
    <row r="117" spans="1:17" s="211" customFormat="1" ht="15" hidden="1" customHeight="1" x14ac:dyDescent="0.25">
      <c r="B117" s="565" t="s">
        <v>1990</v>
      </c>
      <c r="C117" s="566"/>
      <c r="D117" s="566"/>
      <c r="E117" s="567"/>
      <c r="F117" s="567"/>
      <c r="G117" s="567"/>
      <c r="H117" s="567"/>
      <c r="I117" s="567"/>
      <c r="J117" s="567"/>
      <c r="K117" s="567"/>
      <c r="L117" s="567"/>
      <c r="M117" s="567"/>
      <c r="N117" s="568"/>
      <c r="O117" s="608"/>
      <c r="P117" s="166"/>
      <c r="Q117" s="166"/>
    </row>
    <row r="118" spans="1:17" ht="12.9" hidden="1" customHeight="1" x14ac:dyDescent="0.35">
      <c r="B118" s="168" t="s">
        <v>972</v>
      </c>
      <c r="C118" s="107"/>
      <c r="D118" s="107" t="s">
        <v>345</v>
      </c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465"/>
      <c r="P118" s="199"/>
      <c r="Q118" s="199"/>
    </row>
    <row r="119" spans="1:17" ht="10.35" hidden="1" customHeight="1" x14ac:dyDescent="0.35">
      <c r="B119" s="106"/>
      <c r="C119" s="111" t="s">
        <v>1991</v>
      </c>
      <c r="D119" s="107" t="s">
        <v>345</v>
      </c>
      <c r="E119" s="112">
        <f t="shared" ref="E119:N119" si="21">IF(OR(E8="NA",E9="NA",E22="NA",E49="NA"),"NA",-SUM(E8)+SUM(E9)+SUM(E22)-SUM(E49))</f>
        <v>1.8189894035458565E-12</v>
      </c>
      <c r="F119" s="112">
        <f t="shared" si="21"/>
        <v>0</v>
      </c>
      <c r="G119" s="112">
        <f t="shared" si="21"/>
        <v>0</v>
      </c>
      <c r="H119" s="112">
        <f t="shared" si="21"/>
        <v>-5.4569682106375694E-12</v>
      </c>
      <c r="I119" s="112">
        <f t="shared" si="21"/>
        <v>0</v>
      </c>
      <c r="J119" s="112">
        <f t="shared" si="21"/>
        <v>1.8189894035458565E-12</v>
      </c>
      <c r="K119" s="112">
        <f t="shared" si="21"/>
        <v>9.0949470177292824E-13</v>
      </c>
      <c r="L119" s="112">
        <f t="shared" si="21"/>
        <v>0</v>
      </c>
      <c r="M119" s="112">
        <f t="shared" si="21"/>
        <v>7.2759576141834259E-12</v>
      </c>
      <c r="N119" s="112">
        <f t="shared" si="21"/>
        <v>5.4569682106375694E-12</v>
      </c>
      <c r="O119" s="465"/>
      <c r="P119" s="199"/>
      <c r="Q119" s="199"/>
    </row>
    <row r="120" spans="1:17" ht="10.35" hidden="1" customHeight="1" x14ac:dyDescent="0.35">
      <c r="B120" s="110"/>
      <c r="C120" s="111" t="s">
        <v>1992</v>
      </c>
      <c r="D120" s="111" t="s">
        <v>345</v>
      </c>
      <c r="E120" s="112">
        <f t="shared" ref="E120:N120" si="22">IF(OR(E22="NA",E31="NA",E40="NA"),"NA",-SUM(E22)+SUM(E31)+SUM(E40))</f>
        <v>-1.9999999926767487E-4</v>
      </c>
      <c r="F120" s="112">
        <f t="shared" si="22"/>
        <v>0</v>
      </c>
      <c r="G120" s="112">
        <f t="shared" si="22"/>
        <v>0</v>
      </c>
      <c r="H120" s="112">
        <f t="shared" si="22"/>
        <v>-2.0000000290565367E-4</v>
      </c>
      <c r="I120" s="112">
        <f t="shared" si="22"/>
        <v>0</v>
      </c>
      <c r="J120" s="112">
        <f t="shared" si="22"/>
        <v>0</v>
      </c>
      <c r="K120" s="112">
        <f t="shared" si="22"/>
        <v>0</v>
      </c>
      <c r="L120" s="112">
        <f t="shared" si="22"/>
        <v>0</v>
      </c>
      <c r="M120" s="112">
        <f t="shared" si="22"/>
        <v>-1.9999999926767487E-4</v>
      </c>
      <c r="N120" s="112">
        <f t="shared" si="22"/>
        <v>-1.9999999926767487E-4</v>
      </c>
      <c r="O120" s="465"/>
      <c r="P120" s="199"/>
      <c r="Q120" s="199"/>
    </row>
    <row r="121" spans="1:17" ht="10.35" hidden="1" customHeight="1" x14ac:dyDescent="0.35">
      <c r="B121" s="110"/>
      <c r="C121" s="111" t="s">
        <v>1993</v>
      </c>
      <c r="D121" s="111" t="s">
        <v>345</v>
      </c>
      <c r="E121" s="112">
        <f t="shared" ref="E121:N121" si="23">IF(OR(E22="NA",E23="NA",E24="NA",E25="NA",E26="NA",E27="NA",E28="NA",E29="NA",E30="NA"),"NA",-SUM(E22)+SUM(E23)+SUM(E24)+SUM(E25)+SUM(E26)+SUM(E27)+SUM(E28)+SUM(E29)+SUM(E30))</f>
        <v>9.0949470177292824E-13</v>
      </c>
      <c r="F121" s="112">
        <f t="shared" si="23"/>
        <v>-5.6843418860808015E-14</v>
      </c>
      <c r="G121" s="112">
        <f t="shared" si="23"/>
        <v>0</v>
      </c>
      <c r="H121" s="112">
        <f t="shared" si="23"/>
        <v>-9.0949470177292824E-13</v>
      </c>
      <c r="I121" s="112">
        <f t="shared" si="23"/>
        <v>-1.1368683772161603E-13</v>
      </c>
      <c r="J121" s="112">
        <f t="shared" si="23"/>
        <v>-6.8212102632969618E-13</v>
      </c>
      <c r="K121" s="112">
        <f t="shared" si="23"/>
        <v>5.6843418860808015E-13</v>
      </c>
      <c r="L121" s="112">
        <f t="shared" si="23"/>
        <v>0</v>
      </c>
      <c r="M121" s="112">
        <f t="shared" si="23"/>
        <v>0</v>
      </c>
      <c r="N121" s="112">
        <f t="shared" si="23"/>
        <v>-9.0949470177292824E-13</v>
      </c>
      <c r="O121" s="465"/>
      <c r="P121" s="199"/>
      <c r="Q121" s="199"/>
    </row>
    <row r="122" spans="1:17" ht="10.35" hidden="1" customHeight="1" x14ac:dyDescent="0.35">
      <c r="B122" s="110"/>
      <c r="C122" s="107" t="s">
        <v>1994</v>
      </c>
      <c r="D122" s="107" t="s">
        <v>345</v>
      </c>
      <c r="E122" s="112">
        <f t="shared" ref="E122:N122" si="24">IF(OR(E49="NA",E63="NA",E71="NA"),"NA",-SUM(E49)+SUM(E63)+SUM(E71))</f>
        <v>-9.0949470177292824E-13</v>
      </c>
      <c r="F122" s="112">
        <f t="shared" si="24"/>
        <v>0</v>
      </c>
      <c r="G122" s="112">
        <f t="shared" si="24"/>
        <v>0</v>
      </c>
      <c r="H122" s="112">
        <f t="shared" si="24"/>
        <v>-9.0949470177292824E-13</v>
      </c>
      <c r="I122" s="112">
        <f t="shared" si="24"/>
        <v>0</v>
      </c>
      <c r="J122" s="112">
        <f t="shared" si="24"/>
        <v>-1.8918200339612667E-13</v>
      </c>
      <c r="K122" s="112">
        <f t="shared" si="24"/>
        <v>-8.0033202287665972E-14</v>
      </c>
      <c r="L122" s="112">
        <f t="shared" si="24"/>
        <v>0</v>
      </c>
      <c r="M122" s="112">
        <f t="shared" si="24"/>
        <v>0</v>
      </c>
      <c r="N122" s="112">
        <f t="shared" si="24"/>
        <v>9.0949470177292824E-13</v>
      </c>
      <c r="O122" s="465"/>
      <c r="P122" s="199"/>
      <c r="Q122" s="199"/>
    </row>
    <row r="123" spans="1:17" ht="10.35" hidden="1" customHeight="1" x14ac:dyDescent="0.35">
      <c r="B123" s="110"/>
      <c r="C123" s="111" t="s">
        <v>1995</v>
      </c>
      <c r="D123" s="107" t="s">
        <v>345</v>
      </c>
      <c r="E123" s="112">
        <f t="shared" ref="E123:N123" si="25">IF(OR(E49="NA",E50="NA",E51="NA",E52="NA",E53="NA",E54="NA",E55="NA",E61="NA",E62="NA"),"NA",-SUM(E49)+SUM(E50)+SUM(E51)+SUM(E52)+SUM(E53)+SUM(E54)+SUM(E55)+SUM(E61)+SUM(E62))</f>
        <v>-4.5474735088646412E-13</v>
      </c>
      <c r="F123" s="112">
        <f t="shared" si="25"/>
        <v>-1.0231815394945443E-12</v>
      </c>
      <c r="G123" s="112">
        <f t="shared" si="25"/>
        <v>0</v>
      </c>
      <c r="H123" s="112">
        <f t="shared" si="25"/>
        <v>-9.0949470177292824E-13</v>
      </c>
      <c r="I123" s="112">
        <f t="shared" si="25"/>
        <v>0</v>
      </c>
      <c r="J123" s="112">
        <f t="shared" si="25"/>
        <v>-1.9326762412674725E-12</v>
      </c>
      <c r="K123" s="112">
        <f t="shared" si="25"/>
        <v>5.1159076974727213E-13</v>
      </c>
      <c r="L123" s="112">
        <f t="shared" si="25"/>
        <v>0</v>
      </c>
      <c r="M123" s="112">
        <f t="shared" si="25"/>
        <v>9.0949470177292824E-13</v>
      </c>
      <c r="N123" s="112">
        <f t="shared" si="25"/>
        <v>4.5474735088646412E-13</v>
      </c>
      <c r="O123" s="465"/>
      <c r="P123" s="199"/>
      <c r="Q123" s="199"/>
    </row>
    <row r="124" spans="1:17" ht="10.35" hidden="1" customHeight="1" x14ac:dyDescent="0.35">
      <c r="B124" s="168" t="s">
        <v>973</v>
      </c>
      <c r="C124" s="111"/>
      <c r="D124" s="107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465"/>
      <c r="P124" s="199"/>
      <c r="Q124" s="199"/>
    </row>
    <row r="125" spans="1:17" ht="10.35" hidden="1" customHeight="1" x14ac:dyDescent="0.35">
      <c r="B125" s="113"/>
      <c r="C125" s="111" t="s">
        <v>1996</v>
      </c>
      <c r="D125" s="111" t="s">
        <v>345</v>
      </c>
      <c r="E125" s="112">
        <f t="shared" ref="E125:N125" si="26">IF(OR(E9="NA",E10="NA",E15="NA",E16="NA",E17="NA"),"NA",-SUM(E9)+SUM(E10)+SUM(E15)+SUM(E16)+SUM(E17))</f>
        <v>1.8189894035458565E-12</v>
      </c>
      <c r="F125" s="112">
        <f t="shared" si="26"/>
        <v>0</v>
      </c>
      <c r="G125" s="112">
        <f t="shared" si="26"/>
        <v>0</v>
      </c>
      <c r="H125" s="112">
        <f t="shared" si="26"/>
        <v>0</v>
      </c>
      <c r="I125" s="112">
        <f t="shared" si="26"/>
        <v>0</v>
      </c>
      <c r="J125" s="112">
        <f t="shared" si="26"/>
        <v>9.0949470177292824E-13</v>
      </c>
      <c r="K125" s="112">
        <f t="shared" si="26"/>
        <v>9.0949470177292824E-13</v>
      </c>
      <c r="L125" s="112">
        <f t="shared" si="26"/>
        <v>0</v>
      </c>
      <c r="M125" s="112">
        <f t="shared" si="26"/>
        <v>0</v>
      </c>
      <c r="N125" s="112">
        <f t="shared" si="26"/>
        <v>1.8189894035458565E-12</v>
      </c>
      <c r="O125" s="465"/>
      <c r="P125" s="199"/>
      <c r="Q125" s="199"/>
    </row>
    <row r="126" spans="1:17" ht="10.35" hidden="1" customHeight="1" x14ac:dyDescent="0.35">
      <c r="B126" s="113"/>
      <c r="C126" s="111" t="s">
        <v>1997</v>
      </c>
      <c r="D126" s="111" t="s">
        <v>345</v>
      </c>
      <c r="E126" s="112">
        <f t="shared" ref="E126:N126" si="27">IF(OR(E10="NA",E11="NA",E12="NA",E13="NA",E14="NA"),"NA",-SUM(E10)+SUM(E11)+SUM(E12)+SUM(E13)+SUM(E14))</f>
        <v>-9.0949470177292824E-13</v>
      </c>
      <c r="F126" s="112">
        <f t="shared" si="27"/>
        <v>5.6843418860808015E-14</v>
      </c>
      <c r="G126" s="112">
        <f t="shared" si="27"/>
        <v>0</v>
      </c>
      <c r="H126" s="112">
        <f t="shared" si="27"/>
        <v>1.8189894035458565E-12</v>
      </c>
      <c r="I126" s="112">
        <f t="shared" si="27"/>
        <v>5.3290705182007514E-15</v>
      </c>
      <c r="J126" s="112">
        <f t="shared" si="27"/>
        <v>4.5474735088646412E-13</v>
      </c>
      <c r="K126" s="112">
        <f t="shared" si="27"/>
        <v>-2.2737367544323206E-13</v>
      </c>
      <c r="L126" s="112">
        <f t="shared" si="27"/>
        <v>0</v>
      </c>
      <c r="M126" s="112">
        <f t="shared" si="27"/>
        <v>-1.8189894035458565E-12</v>
      </c>
      <c r="N126" s="112">
        <f t="shared" si="27"/>
        <v>0</v>
      </c>
      <c r="O126" s="465"/>
      <c r="P126" s="199"/>
      <c r="Q126" s="199"/>
    </row>
    <row r="127" spans="1:17" ht="10.35" hidden="1" customHeight="1" x14ac:dyDescent="0.35">
      <c r="B127" s="113"/>
      <c r="C127" s="111" t="s">
        <v>1998</v>
      </c>
      <c r="D127" s="111" t="s">
        <v>345</v>
      </c>
      <c r="E127" s="112">
        <f t="shared" ref="E127:N127" si="28">IF(OR(E17="NA",E18="NA",E19="NA",E20="NA",E21="NA"),"NA",-SUM(E17)+SUM(E18)+SUM(E19)+SUM(E20)+SUM(E21))</f>
        <v>2.4735768988648488E-13</v>
      </c>
      <c r="F127" s="112">
        <f t="shared" si="28"/>
        <v>1.127986593019159E-13</v>
      </c>
      <c r="G127" s="112">
        <f t="shared" si="28"/>
        <v>0</v>
      </c>
      <c r="H127" s="112">
        <f t="shared" si="28"/>
        <v>8.1534778928471496E-13</v>
      </c>
      <c r="I127" s="112">
        <f t="shared" si="28"/>
        <v>0</v>
      </c>
      <c r="J127" s="112">
        <f t="shared" si="28"/>
        <v>-1.6742163211347361E-13</v>
      </c>
      <c r="K127" s="112">
        <f t="shared" si="28"/>
        <v>4.7295500849031669E-13</v>
      </c>
      <c r="L127" s="112">
        <f t="shared" si="28"/>
        <v>0</v>
      </c>
      <c r="M127" s="112">
        <f t="shared" si="28"/>
        <v>-6.9810823788429843E-13</v>
      </c>
      <c r="N127" s="112">
        <f t="shared" si="28"/>
        <v>8.1534778928471496E-13</v>
      </c>
      <c r="O127" s="465"/>
      <c r="P127" s="199"/>
      <c r="Q127" s="199"/>
    </row>
    <row r="128" spans="1:17" ht="10.35" hidden="1" customHeight="1" x14ac:dyDescent="0.35">
      <c r="B128" s="110"/>
      <c r="C128" s="111" t="s">
        <v>1999</v>
      </c>
      <c r="D128" s="111"/>
      <c r="E128" s="112">
        <f t="shared" ref="E128:N128" si="29">IF(OR(E23="NA",E32="NA",E41="NA"),"NA",-SUM(E23)+SUM(E32)+SUM(E41))</f>
        <v>0</v>
      </c>
      <c r="F128" s="112">
        <f t="shared" si="29"/>
        <v>0</v>
      </c>
      <c r="G128" s="112">
        <f t="shared" si="29"/>
        <v>0</v>
      </c>
      <c r="H128" s="112">
        <f t="shared" si="29"/>
        <v>0</v>
      </c>
      <c r="I128" s="112">
        <f t="shared" si="29"/>
        <v>0</v>
      </c>
      <c r="J128" s="112">
        <f t="shared" si="29"/>
        <v>0</v>
      </c>
      <c r="K128" s="112">
        <f t="shared" si="29"/>
        <v>0</v>
      </c>
      <c r="L128" s="112">
        <f t="shared" si="29"/>
        <v>0</v>
      </c>
      <c r="M128" s="112">
        <f t="shared" si="29"/>
        <v>0</v>
      </c>
      <c r="N128" s="112">
        <f t="shared" si="29"/>
        <v>0</v>
      </c>
      <c r="O128" s="465"/>
      <c r="P128" s="199"/>
      <c r="Q128" s="199"/>
    </row>
    <row r="129" spans="2:17" ht="10.35" hidden="1" customHeight="1" x14ac:dyDescent="0.35">
      <c r="B129" s="110"/>
      <c r="C129" s="111" t="s">
        <v>2000</v>
      </c>
      <c r="D129" s="111" t="s">
        <v>345</v>
      </c>
      <c r="E129" s="112">
        <f t="shared" ref="E129:N129" si="30">IF(OR(E24="NA",E33="NA",E42="NA"),"NA",-SUM(E24)+SUM(E33)+SUM(E42))</f>
        <v>0</v>
      </c>
      <c r="F129" s="112">
        <f t="shared" si="30"/>
        <v>0</v>
      </c>
      <c r="G129" s="112">
        <f t="shared" si="30"/>
        <v>0</v>
      </c>
      <c r="H129" s="112">
        <f t="shared" si="30"/>
        <v>0</v>
      </c>
      <c r="I129" s="112">
        <f t="shared" si="30"/>
        <v>0</v>
      </c>
      <c r="J129" s="112">
        <f t="shared" si="30"/>
        <v>0</v>
      </c>
      <c r="K129" s="112">
        <f t="shared" si="30"/>
        <v>0</v>
      </c>
      <c r="L129" s="112">
        <f t="shared" si="30"/>
        <v>0</v>
      </c>
      <c r="M129" s="112">
        <f t="shared" si="30"/>
        <v>0</v>
      </c>
      <c r="N129" s="112">
        <f t="shared" si="30"/>
        <v>0</v>
      </c>
      <c r="O129" s="465"/>
      <c r="P129" s="199"/>
      <c r="Q129" s="199"/>
    </row>
    <row r="130" spans="2:17" ht="10.35" hidden="1" customHeight="1" x14ac:dyDescent="0.35">
      <c r="B130" s="110"/>
      <c r="C130" s="111" t="s">
        <v>2001</v>
      </c>
      <c r="D130" s="111" t="s">
        <v>345</v>
      </c>
      <c r="E130" s="112">
        <f t="shared" ref="E130:N130" si="31">IF(OR(E25="NA",E34="NA",E43="NA"),"NA",-SUM(E25)+SUM(E34)+SUM(E43))</f>
        <v>0</v>
      </c>
      <c r="F130" s="112">
        <f t="shared" si="31"/>
        <v>0</v>
      </c>
      <c r="G130" s="112">
        <f t="shared" si="31"/>
        <v>0</v>
      </c>
      <c r="H130" s="112">
        <f t="shared" si="31"/>
        <v>0</v>
      </c>
      <c r="I130" s="112">
        <f t="shared" si="31"/>
        <v>0</v>
      </c>
      <c r="J130" s="112">
        <f t="shared" si="31"/>
        <v>0</v>
      </c>
      <c r="K130" s="112">
        <f t="shared" si="31"/>
        <v>0</v>
      </c>
      <c r="L130" s="112">
        <f t="shared" si="31"/>
        <v>0</v>
      </c>
      <c r="M130" s="112">
        <f t="shared" si="31"/>
        <v>0</v>
      </c>
      <c r="N130" s="112">
        <f t="shared" si="31"/>
        <v>0</v>
      </c>
      <c r="O130" s="465"/>
      <c r="P130" s="199"/>
      <c r="Q130" s="199"/>
    </row>
    <row r="131" spans="2:17" ht="10.35" hidden="1" customHeight="1" x14ac:dyDescent="0.35">
      <c r="B131" s="110"/>
      <c r="C131" s="111" t="s">
        <v>2002</v>
      </c>
      <c r="D131" s="111" t="s">
        <v>345</v>
      </c>
      <c r="E131" s="112">
        <f t="shared" ref="E131:N131" si="32">IF(OR(E26="NA",E35="NA",E44="NA"),"NA",-SUM(E26)+SUM(E35)+SUM(E44))</f>
        <v>-1.9999999994979589E-4</v>
      </c>
      <c r="F131" s="112">
        <f t="shared" si="32"/>
        <v>0</v>
      </c>
      <c r="G131" s="112">
        <f t="shared" si="32"/>
        <v>0</v>
      </c>
      <c r="H131" s="112">
        <f t="shared" si="32"/>
        <v>-2.0000000017716957E-4</v>
      </c>
      <c r="I131" s="112">
        <f t="shared" si="32"/>
        <v>0</v>
      </c>
      <c r="J131" s="112">
        <f t="shared" si="32"/>
        <v>0</v>
      </c>
      <c r="K131" s="112">
        <f t="shared" si="32"/>
        <v>0</v>
      </c>
      <c r="L131" s="112">
        <f t="shared" si="32"/>
        <v>0</v>
      </c>
      <c r="M131" s="112">
        <f t="shared" si="32"/>
        <v>-2.0000000040454324E-4</v>
      </c>
      <c r="N131" s="112">
        <f t="shared" si="32"/>
        <v>-2.0000000017716957E-4</v>
      </c>
      <c r="O131" s="465"/>
      <c r="P131" s="199"/>
      <c r="Q131" s="199"/>
    </row>
    <row r="132" spans="2:17" ht="10.35" hidden="1" customHeight="1" x14ac:dyDescent="0.35">
      <c r="B132" s="110"/>
      <c r="C132" s="111" t="s">
        <v>2003</v>
      </c>
      <c r="D132" s="111" t="s">
        <v>345</v>
      </c>
      <c r="E132" s="112">
        <f t="shared" ref="E132:N132" si="33">IF(OR(E27="NA",E36="NA",E45="NA"),"NA",-SUM(E27)+SUM(E36)+SUM(E45))</f>
        <v>0</v>
      </c>
      <c r="F132" s="112">
        <f t="shared" si="33"/>
        <v>0</v>
      </c>
      <c r="G132" s="112">
        <f t="shared" si="33"/>
        <v>0</v>
      </c>
      <c r="H132" s="112">
        <f t="shared" si="33"/>
        <v>0</v>
      </c>
      <c r="I132" s="112">
        <f t="shared" si="33"/>
        <v>0</v>
      </c>
      <c r="J132" s="112">
        <f t="shared" si="33"/>
        <v>0</v>
      </c>
      <c r="K132" s="112">
        <f t="shared" si="33"/>
        <v>0</v>
      </c>
      <c r="L132" s="112">
        <f t="shared" si="33"/>
        <v>0</v>
      </c>
      <c r="M132" s="112">
        <f t="shared" si="33"/>
        <v>0</v>
      </c>
      <c r="N132" s="112">
        <f t="shared" si="33"/>
        <v>0</v>
      </c>
      <c r="O132" s="465"/>
      <c r="P132" s="199"/>
      <c r="Q132" s="199"/>
    </row>
    <row r="133" spans="2:17" ht="10.35" hidden="1" customHeight="1" x14ac:dyDescent="0.35">
      <c r="B133" s="110"/>
      <c r="C133" s="111" t="s">
        <v>2004</v>
      </c>
      <c r="D133" s="111" t="s">
        <v>345</v>
      </c>
      <c r="E133" s="112">
        <f t="shared" ref="E133:N133" si="34">IF(OR(E28="NA",E37="NA",E46="NA"),"NA",-SUM(E28)+SUM(E37)+SUM(E46))</f>
        <v>0</v>
      </c>
      <c r="F133" s="112">
        <f t="shared" si="34"/>
        <v>0</v>
      </c>
      <c r="G133" s="112">
        <f t="shared" si="34"/>
        <v>0</v>
      </c>
      <c r="H133" s="112">
        <f t="shared" si="34"/>
        <v>0</v>
      </c>
      <c r="I133" s="112">
        <f t="shared" si="34"/>
        <v>0</v>
      </c>
      <c r="J133" s="112">
        <f t="shared" si="34"/>
        <v>0</v>
      </c>
      <c r="K133" s="112">
        <f t="shared" si="34"/>
        <v>0</v>
      </c>
      <c r="L133" s="112">
        <f t="shared" si="34"/>
        <v>0</v>
      </c>
      <c r="M133" s="112">
        <f t="shared" si="34"/>
        <v>0</v>
      </c>
      <c r="N133" s="112">
        <f t="shared" si="34"/>
        <v>0</v>
      </c>
      <c r="O133" s="465"/>
      <c r="P133" s="199"/>
      <c r="Q133" s="199"/>
    </row>
    <row r="134" spans="2:17" ht="10.35" hidden="1" customHeight="1" x14ac:dyDescent="0.35">
      <c r="B134" s="110"/>
      <c r="C134" s="111" t="s">
        <v>2005</v>
      </c>
      <c r="D134" s="111" t="s">
        <v>345</v>
      </c>
      <c r="E134" s="112">
        <f t="shared" ref="E134:N134" si="35">IF(OR(E29="NA",E38="NA",E47="NA"),"NA",-SUM(E29)+SUM(E38)+SUM(E47))</f>
        <v>0</v>
      </c>
      <c r="F134" s="112">
        <f t="shared" si="35"/>
        <v>0</v>
      </c>
      <c r="G134" s="112">
        <f t="shared" si="35"/>
        <v>0</v>
      </c>
      <c r="H134" s="112">
        <f t="shared" si="35"/>
        <v>0</v>
      </c>
      <c r="I134" s="112">
        <f t="shared" si="35"/>
        <v>0</v>
      </c>
      <c r="J134" s="112">
        <f t="shared" si="35"/>
        <v>0</v>
      </c>
      <c r="K134" s="112">
        <f t="shared" si="35"/>
        <v>0</v>
      </c>
      <c r="L134" s="112">
        <f t="shared" si="35"/>
        <v>0</v>
      </c>
      <c r="M134" s="112">
        <f t="shared" si="35"/>
        <v>0</v>
      </c>
      <c r="N134" s="112">
        <f t="shared" si="35"/>
        <v>0</v>
      </c>
      <c r="O134" s="465"/>
      <c r="P134" s="199"/>
      <c r="Q134" s="199"/>
    </row>
    <row r="135" spans="2:17" ht="10.35" hidden="1" customHeight="1" x14ac:dyDescent="0.35">
      <c r="B135" s="110"/>
      <c r="C135" s="111" t="s">
        <v>2006</v>
      </c>
      <c r="D135" s="111" t="s">
        <v>345</v>
      </c>
      <c r="E135" s="112">
        <f t="shared" ref="E135:N135" si="36">IF(OR(E30="NA",E39="NA",E48="NA"),"NA",-SUM(E30)+SUM(E39)+SUM(E48))</f>
        <v>0</v>
      </c>
      <c r="F135" s="112">
        <f t="shared" si="36"/>
        <v>0</v>
      </c>
      <c r="G135" s="112">
        <f t="shared" si="36"/>
        <v>0</v>
      </c>
      <c r="H135" s="112">
        <f t="shared" si="36"/>
        <v>0</v>
      </c>
      <c r="I135" s="112">
        <f t="shared" si="36"/>
        <v>0</v>
      </c>
      <c r="J135" s="112">
        <f t="shared" si="36"/>
        <v>0</v>
      </c>
      <c r="K135" s="112">
        <f t="shared" si="36"/>
        <v>0</v>
      </c>
      <c r="L135" s="112">
        <f t="shared" si="36"/>
        <v>0</v>
      </c>
      <c r="M135" s="112">
        <f t="shared" si="36"/>
        <v>0</v>
      </c>
      <c r="N135" s="112">
        <f t="shared" si="36"/>
        <v>0</v>
      </c>
      <c r="O135" s="465"/>
      <c r="P135" s="199"/>
      <c r="Q135" s="199"/>
    </row>
    <row r="136" spans="2:17" ht="10.35" hidden="1" customHeight="1" x14ac:dyDescent="0.35">
      <c r="B136" s="113"/>
      <c r="C136" s="111" t="s">
        <v>2007</v>
      </c>
      <c r="D136" s="111" t="s">
        <v>345</v>
      </c>
      <c r="E136" s="112">
        <f t="shared" ref="E136:N136" si="37">IF(OR(E31="NA",E32="NA",E33="NA",E34="NA",E35="NA",E36="NA",E37="NA",E38="NA",E39="NA"),"NA",-SUM(E31)+SUM(E32)+SUM(E33)+SUM(E34)+SUM(E35)+SUM(E36)+SUM(E37)+SUM(E38)+SUM(E39))</f>
        <v>9.0949470177292824E-13</v>
      </c>
      <c r="F136" s="112">
        <f t="shared" si="37"/>
        <v>-5.6843418860808015E-14</v>
      </c>
      <c r="G136" s="112">
        <f t="shared" si="37"/>
        <v>0</v>
      </c>
      <c r="H136" s="112">
        <f t="shared" si="37"/>
        <v>2.7284841053187847E-12</v>
      </c>
      <c r="I136" s="112">
        <f t="shared" si="37"/>
        <v>-1.1368683772161603E-13</v>
      </c>
      <c r="J136" s="112">
        <f t="shared" si="37"/>
        <v>-6.8212102632969618E-13</v>
      </c>
      <c r="K136" s="112">
        <f t="shared" si="37"/>
        <v>5.6843418860808015E-13</v>
      </c>
      <c r="L136" s="112">
        <f t="shared" si="37"/>
        <v>0</v>
      </c>
      <c r="M136" s="112">
        <f t="shared" si="37"/>
        <v>0</v>
      </c>
      <c r="N136" s="112">
        <f t="shared" si="37"/>
        <v>-9.0949470177292824E-13</v>
      </c>
      <c r="O136" s="465"/>
      <c r="P136" s="199"/>
      <c r="Q136" s="199"/>
    </row>
    <row r="137" spans="2:17" ht="10.35" hidden="1" customHeight="1" x14ac:dyDescent="0.35">
      <c r="B137" s="113"/>
      <c r="C137" s="111" t="s">
        <v>2008</v>
      </c>
      <c r="D137" s="111" t="s">
        <v>345</v>
      </c>
      <c r="E137" s="112">
        <f t="shared" ref="E137:N137" si="38">IF(OR(E40="NA",E41="NA",E42="NA",E43="NA",E44="NA",E45="NA",E46="NA",E47="NA",E48="NA"),"NA",-SUM(E40)+SUM(E41)+SUM(E42)+SUM(E43)+SUM(E44)+SUM(E45)+SUM(E46)+SUM(E47)+SUM(E48))</f>
        <v>0</v>
      </c>
      <c r="F137" s="112">
        <f t="shared" si="38"/>
        <v>0</v>
      </c>
      <c r="G137" s="112">
        <f t="shared" si="38"/>
        <v>0</v>
      </c>
      <c r="H137" s="112">
        <f t="shared" si="38"/>
        <v>0</v>
      </c>
      <c r="I137" s="112">
        <f t="shared" si="38"/>
        <v>0</v>
      </c>
      <c r="J137" s="112">
        <f t="shared" si="38"/>
        <v>0</v>
      </c>
      <c r="K137" s="112">
        <f t="shared" si="38"/>
        <v>0</v>
      </c>
      <c r="L137" s="112">
        <f t="shared" si="38"/>
        <v>0</v>
      </c>
      <c r="M137" s="112">
        <f t="shared" si="38"/>
        <v>0</v>
      </c>
      <c r="N137" s="112">
        <f t="shared" si="38"/>
        <v>0</v>
      </c>
      <c r="O137" s="465"/>
      <c r="P137" s="199"/>
      <c r="Q137" s="199"/>
    </row>
    <row r="138" spans="2:17" ht="10.35" hidden="1" customHeight="1" x14ac:dyDescent="0.35">
      <c r="B138" s="110"/>
      <c r="C138" s="111" t="s">
        <v>2009</v>
      </c>
      <c r="D138" s="107" t="s">
        <v>345</v>
      </c>
      <c r="E138" s="112">
        <f t="shared" ref="E138:N138" si="39">IF(OR(E50="NA",E72="NA"),"NA",-SUM(E50)+SUM(E72))</f>
        <v>0</v>
      </c>
      <c r="F138" s="112">
        <f t="shared" si="39"/>
        <v>0</v>
      </c>
      <c r="G138" s="112">
        <f t="shared" si="39"/>
        <v>0</v>
      </c>
      <c r="H138" s="112">
        <f t="shared" si="39"/>
        <v>0</v>
      </c>
      <c r="I138" s="112">
        <f t="shared" si="39"/>
        <v>0</v>
      </c>
      <c r="J138" s="112">
        <f t="shared" si="39"/>
        <v>0</v>
      </c>
      <c r="K138" s="112">
        <f t="shared" si="39"/>
        <v>0</v>
      </c>
      <c r="L138" s="112">
        <f t="shared" si="39"/>
        <v>0</v>
      </c>
      <c r="M138" s="112">
        <f t="shared" si="39"/>
        <v>0</v>
      </c>
      <c r="N138" s="112">
        <f t="shared" si="39"/>
        <v>0</v>
      </c>
      <c r="O138" s="465"/>
      <c r="P138" s="199"/>
      <c r="Q138" s="199"/>
    </row>
    <row r="139" spans="2:17" ht="10.35" hidden="1" customHeight="1" x14ac:dyDescent="0.35">
      <c r="B139" s="110"/>
      <c r="C139" s="111" t="s">
        <v>2010</v>
      </c>
      <c r="D139" s="107" t="s">
        <v>345</v>
      </c>
      <c r="E139" s="112">
        <f t="shared" ref="E139:N139" si="40">IF(OR(E51="NA",E64="NA",E73="NA"),"NA",-SUM(E51)+SUM(E64)+SUM(E73))</f>
        <v>0</v>
      </c>
      <c r="F139" s="112">
        <f t="shared" si="40"/>
        <v>0</v>
      </c>
      <c r="G139" s="112">
        <f t="shared" si="40"/>
        <v>0</v>
      </c>
      <c r="H139" s="112">
        <f t="shared" si="40"/>
        <v>0</v>
      </c>
      <c r="I139" s="112">
        <f t="shared" si="40"/>
        <v>0</v>
      </c>
      <c r="J139" s="112">
        <f t="shared" si="40"/>
        <v>0</v>
      </c>
      <c r="K139" s="112">
        <f t="shared" si="40"/>
        <v>0</v>
      </c>
      <c r="L139" s="112">
        <f t="shared" si="40"/>
        <v>0</v>
      </c>
      <c r="M139" s="112">
        <f t="shared" si="40"/>
        <v>0</v>
      </c>
      <c r="N139" s="112">
        <f t="shared" si="40"/>
        <v>0</v>
      </c>
      <c r="O139" s="465"/>
      <c r="P139" s="199"/>
      <c r="Q139" s="199"/>
    </row>
    <row r="140" spans="2:17" ht="10.35" hidden="1" customHeight="1" x14ac:dyDescent="0.35">
      <c r="B140" s="110"/>
      <c r="C140" s="111" t="s">
        <v>2011</v>
      </c>
      <c r="D140" s="107" t="s">
        <v>345</v>
      </c>
      <c r="E140" s="112">
        <f t="shared" ref="E140:N140" si="41">IF(OR(E52="NA",E65="NA",E74="NA"),"NA",-SUM(E52)+SUM(E65)+SUM(E74))</f>
        <v>-9.0949470177292824E-13</v>
      </c>
      <c r="F140" s="112">
        <f t="shared" si="41"/>
        <v>0</v>
      </c>
      <c r="G140" s="112">
        <f t="shared" si="41"/>
        <v>0</v>
      </c>
      <c r="H140" s="112">
        <f t="shared" si="41"/>
        <v>0</v>
      </c>
      <c r="I140" s="112">
        <f t="shared" si="41"/>
        <v>0</v>
      </c>
      <c r="J140" s="112">
        <f t="shared" si="41"/>
        <v>0</v>
      </c>
      <c r="K140" s="112">
        <f t="shared" si="41"/>
        <v>0</v>
      </c>
      <c r="L140" s="112">
        <f t="shared" si="41"/>
        <v>0</v>
      </c>
      <c r="M140" s="112">
        <f t="shared" si="41"/>
        <v>-9.0949470177292824E-13</v>
      </c>
      <c r="N140" s="112">
        <f t="shared" si="41"/>
        <v>0</v>
      </c>
      <c r="O140" s="465"/>
      <c r="P140" s="199"/>
      <c r="Q140" s="199"/>
    </row>
    <row r="141" spans="2:17" ht="10.35" hidden="1" customHeight="1" x14ac:dyDescent="0.35">
      <c r="B141" s="110"/>
      <c r="C141" s="111" t="s">
        <v>2012</v>
      </c>
      <c r="D141" s="107" t="s">
        <v>345</v>
      </c>
      <c r="E141" s="112">
        <f t="shared" ref="E141:N141" si="42">IF(OR(E53="NA",E66="NA",E75="NA"),"NA",-SUM(E53)+SUM(E66)+SUM(E75))</f>
        <v>0</v>
      </c>
      <c r="F141" s="112">
        <f t="shared" si="42"/>
        <v>0</v>
      </c>
      <c r="G141" s="112">
        <f t="shared" si="42"/>
        <v>0</v>
      </c>
      <c r="H141" s="112">
        <f t="shared" si="42"/>
        <v>0</v>
      </c>
      <c r="I141" s="112">
        <f t="shared" si="42"/>
        <v>0</v>
      </c>
      <c r="J141" s="112">
        <f t="shared" si="42"/>
        <v>3.8191672047105385E-14</v>
      </c>
      <c r="K141" s="112">
        <f t="shared" si="42"/>
        <v>5.2319260035460502E-15</v>
      </c>
      <c r="L141" s="112">
        <f t="shared" si="42"/>
        <v>0</v>
      </c>
      <c r="M141" s="112">
        <f t="shared" si="42"/>
        <v>-5.6843418860808015E-14</v>
      </c>
      <c r="N141" s="112">
        <f t="shared" si="42"/>
        <v>-1.4210854715202004E-14</v>
      </c>
      <c r="O141" s="465"/>
      <c r="P141" s="199"/>
      <c r="Q141" s="199"/>
    </row>
    <row r="142" spans="2:17" ht="10.35" hidden="1" customHeight="1" x14ac:dyDescent="0.35">
      <c r="B142" s="110"/>
      <c r="C142" s="111" t="s">
        <v>2013</v>
      </c>
      <c r="D142" s="107" t="s">
        <v>345</v>
      </c>
      <c r="E142" s="112">
        <f t="shared" ref="E142:N142" si="43">IF(OR(E54="NA",E67="NA",E76="NA"),"NA",-SUM(E54)+SUM(E67)+SUM(E76))</f>
        <v>0</v>
      </c>
      <c r="F142" s="112">
        <f t="shared" si="43"/>
        <v>0</v>
      </c>
      <c r="G142" s="112">
        <f t="shared" si="43"/>
        <v>0</v>
      </c>
      <c r="H142" s="112">
        <f t="shared" si="43"/>
        <v>0</v>
      </c>
      <c r="I142" s="112">
        <f t="shared" si="43"/>
        <v>0</v>
      </c>
      <c r="J142" s="112">
        <f t="shared" si="43"/>
        <v>0</v>
      </c>
      <c r="K142" s="112">
        <f t="shared" si="43"/>
        <v>0</v>
      </c>
      <c r="L142" s="112">
        <f t="shared" si="43"/>
        <v>0</v>
      </c>
      <c r="M142" s="112">
        <f t="shared" si="43"/>
        <v>0</v>
      </c>
      <c r="N142" s="112">
        <f t="shared" si="43"/>
        <v>0</v>
      </c>
      <c r="O142" s="465"/>
      <c r="P142" s="199"/>
      <c r="Q142" s="199"/>
    </row>
    <row r="143" spans="2:17" ht="10.35" hidden="1" customHeight="1" x14ac:dyDescent="0.35">
      <c r="B143" s="110"/>
      <c r="C143" s="111" t="s">
        <v>2014</v>
      </c>
      <c r="D143" s="107" t="s">
        <v>345</v>
      </c>
      <c r="E143" s="112">
        <f t="shared" ref="E143:N143" si="44">IF(OR(E55="NA",E68="NA",E77="NA"),"NA",-SUM(E55)+SUM(E68)+SUM(E77))</f>
        <v>0</v>
      </c>
      <c r="F143" s="112">
        <f t="shared" si="44"/>
        <v>0</v>
      </c>
      <c r="G143" s="112">
        <f t="shared" si="44"/>
        <v>0</v>
      </c>
      <c r="H143" s="112">
        <f t="shared" si="44"/>
        <v>0</v>
      </c>
      <c r="I143" s="112">
        <f t="shared" si="44"/>
        <v>0</v>
      </c>
      <c r="J143" s="112">
        <f t="shared" si="44"/>
        <v>0</v>
      </c>
      <c r="K143" s="112">
        <f t="shared" si="44"/>
        <v>0</v>
      </c>
      <c r="L143" s="112">
        <f t="shared" si="44"/>
        <v>0</v>
      </c>
      <c r="M143" s="112">
        <f t="shared" si="44"/>
        <v>0</v>
      </c>
      <c r="N143" s="112">
        <f t="shared" si="44"/>
        <v>0</v>
      </c>
      <c r="O143" s="465"/>
      <c r="P143" s="199"/>
      <c r="Q143" s="199"/>
    </row>
    <row r="144" spans="2:17" ht="10.35" hidden="1" customHeight="1" x14ac:dyDescent="0.35">
      <c r="B144" s="110"/>
      <c r="C144" s="111" t="s">
        <v>2015</v>
      </c>
      <c r="D144" s="107" t="s">
        <v>345</v>
      </c>
      <c r="E144" s="112">
        <f t="shared" ref="E144:N144" si="45">IF(OR(E61="NA",E69="NA",E78="NA"),"NA",-SUM(E61)+SUM(E69)+SUM(E78))</f>
        <v>0</v>
      </c>
      <c r="F144" s="112">
        <f t="shared" si="45"/>
        <v>0</v>
      </c>
      <c r="G144" s="112">
        <f t="shared" si="45"/>
        <v>0</v>
      </c>
      <c r="H144" s="112">
        <f t="shared" si="45"/>
        <v>0</v>
      </c>
      <c r="I144" s="112">
        <f t="shared" si="45"/>
        <v>0</v>
      </c>
      <c r="J144" s="112">
        <f t="shared" si="45"/>
        <v>0</v>
      </c>
      <c r="K144" s="112">
        <f t="shared" si="45"/>
        <v>0</v>
      </c>
      <c r="L144" s="112">
        <f t="shared" si="45"/>
        <v>0</v>
      </c>
      <c r="M144" s="112">
        <f t="shared" si="45"/>
        <v>0</v>
      </c>
      <c r="N144" s="112">
        <f t="shared" si="45"/>
        <v>0</v>
      </c>
      <c r="O144" s="465"/>
      <c r="P144" s="199"/>
      <c r="Q144" s="199"/>
    </row>
    <row r="145" spans="2:17" ht="10.35" hidden="1" customHeight="1" x14ac:dyDescent="0.35">
      <c r="B145" s="110"/>
      <c r="C145" s="111" t="s">
        <v>2016</v>
      </c>
      <c r="D145" s="107" t="s">
        <v>345</v>
      </c>
      <c r="E145" s="112">
        <f t="shared" ref="E145:N145" si="46">IF(OR(E62="NA",E70="NA",E79="NA"),"NA",-SUM(E62)+SUM(E70)+SUM(E79))</f>
        <v>0</v>
      </c>
      <c r="F145" s="112">
        <f t="shared" si="46"/>
        <v>0</v>
      </c>
      <c r="G145" s="112">
        <f t="shared" si="46"/>
        <v>0</v>
      </c>
      <c r="H145" s="112">
        <f t="shared" si="46"/>
        <v>0</v>
      </c>
      <c r="I145" s="112">
        <f t="shared" si="46"/>
        <v>0</v>
      </c>
      <c r="J145" s="112">
        <f t="shared" si="46"/>
        <v>0</v>
      </c>
      <c r="K145" s="112">
        <f t="shared" si="46"/>
        <v>0</v>
      </c>
      <c r="L145" s="112">
        <f t="shared" si="46"/>
        <v>0</v>
      </c>
      <c r="M145" s="112">
        <f t="shared" si="46"/>
        <v>0</v>
      </c>
      <c r="N145" s="112">
        <f t="shared" si="46"/>
        <v>0</v>
      </c>
      <c r="O145" s="465"/>
      <c r="P145" s="199"/>
      <c r="Q145" s="199"/>
    </row>
    <row r="146" spans="2:17" ht="10.35" hidden="1" customHeight="1" x14ac:dyDescent="0.35">
      <c r="B146" s="110"/>
      <c r="C146" s="111" t="s">
        <v>2017</v>
      </c>
      <c r="D146" s="107" t="s">
        <v>345</v>
      </c>
      <c r="E146" s="112">
        <f t="shared" ref="E146:N146" si="47">IF(OR(E63="NA",E64="NA",E65="NA",E66="NA",E67="NA",E68="NA",E69="NA",E70="NA"),"NA",-SUM(E63)+SUM(E64)+SUM(E65)+SUM(E66)+SUM(E67)+SUM(E68)+SUM(E69)+SUM(E70))</f>
        <v>-4.5474735088646412E-13</v>
      </c>
      <c r="F146" s="112">
        <f t="shared" si="47"/>
        <v>-1.0231815394945443E-12</v>
      </c>
      <c r="G146" s="112">
        <f t="shared" si="47"/>
        <v>0</v>
      </c>
      <c r="H146" s="112">
        <f t="shared" si="47"/>
        <v>-4.5474735088646412E-13</v>
      </c>
      <c r="I146" s="112">
        <f t="shared" si="47"/>
        <v>0</v>
      </c>
      <c r="J146" s="112">
        <f t="shared" si="47"/>
        <v>-1.0231815394945443E-12</v>
      </c>
      <c r="K146" s="112">
        <f t="shared" si="47"/>
        <v>5.1159076974727213E-13</v>
      </c>
      <c r="L146" s="112">
        <f t="shared" si="47"/>
        <v>0</v>
      </c>
      <c r="M146" s="112">
        <f t="shared" si="47"/>
        <v>0</v>
      </c>
      <c r="N146" s="112">
        <f t="shared" si="47"/>
        <v>-4.5474735088646412E-13</v>
      </c>
      <c r="O146" s="465"/>
      <c r="P146" s="199"/>
      <c r="Q146" s="199"/>
    </row>
    <row r="147" spans="2:17" ht="10.35" hidden="1" customHeight="1" x14ac:dyDescent="0.35">
      <c r="B147" s="113"/>
      <c r="C147" s="111" t="s">
        <v>2018</v>
      </c>
      <c r="D147" s="111" t="s">
        <v>345</v>
      </c>
      <c r="E147" s="112">
        <f t="shared" ref="E147:N147" si="48">IF(OR(E71="NA",E72="NA",E73="NA",E74="NA",E75="NA",E76="NA",E77="NA",E78="NA",E79="NA"),"NA",-SUM(E71)+SUM(E72)+SUM(E73)+SUM(E74)+SUM(E75)+SUM(E76)+SUM(E77)+SUM(E78)+SUM(E79))</f>
        <v>2.1316282072803006E-13</v>
      </c>
      <c r="F147" s="112">
        <f t="shared" si="48"/>
        <v>0</v>
      </c>
      <c r="G147" s="112">
        <f t="shared" si="48"/>
        <v>0</v>
      </c>
      <c r="H147" s="112">
        <f t="shared" si="48"/>
        <v>2.1316282072803006E-13</v>
      </c>
      <c r="I147" s="112">
        <f t="shared" si="48"/>
        <v>0</v>
      </c>
      <c r="J147" s="112">
        <f t="shared" si="48"/>
        <v>0</v>
      </c>
      <c r="K147" s="112">
        <f t="shared" si="48"/>
        <v>0</v>
      </c>
      <c r="L147" s="112">
        <f t="shared" si="48"/>
        <v>0</v>
      </c>
      <c r="M147" s="112">
        <f t="shared" si="48"/>
        <v>-5.6843418860808015E-14</v>
      </c>
      <c r="N147" s="112">
        <f t="shared" si="48"/>
        <v>2.1316282072803006E-13</v>
      </c>
      <c r="O147" s="465"/>
      <c r="P147" s="199"/>
      <c r="Q147" s="199"/>
    </row>
    <row r="148" spans="2:17" ht="10.35" hidden="1" customHeight="1" x14ac:dyDescent="0.35">
      <c r="B148" s="113"/>
      <c r="C148" s="111" t="s">
        <v>2019</v>
      </c>
      <c r="D148" s="111"/>
      <c r="E148" s="112">
        <f t="shared" ref="E148:N148" si="49">IF(OR(E55="NA",E56="NA",E57="NA",E58="NA",E59="NA",E60="NA"),"NA",-SUM(E55)+SUM(E56)+SUM(E57)+SUM(E58)+SUM(E59)+SUM(E60))</f>
        <v>0</v>
      </c>
      <c r="F148" s="112">
        <f t="shared" si="49"/>
        <v>0</v>
      </c>
      <c r="G148" s="112">
        <f t="shared" si="49"/>
        <v>0</v>
      </c>
      <c r="H148" s="112">
        <f t="shared" si="49"/>
        <v>0</v>
      </c>
      <c r="I148" s="112">
        <f t="shared" si="49"/>
        <v>0</v>
      </c>
      <c r="J148" s="112">
        <f t="shared" si="49"/>
        <v>0</v>
      </c>
      <c r="K148" s="112">
        <f t="shared" si="49"/>
        <v>0</v>
      </c>
      <c r="L148" s="112">
        <f t="shared" si="49"/>
        <v>0</v>
      </c>
      <c r="M148" s="112">
        <f t="shared" si="49"/>
        <v>0</v>
      </c>
      <c r="N148" s="112">
        <f t="shared" si="49"/>
        <v>0</v>
      </c>
      <c r="O148" s="465"/>
      <c r="P148" s="199"/>
      <c r="Q148" s="199"/>
    </row>
    <row r="149" spans="2:17" ht="10.35" hidden="1" customHeight="1" x14ac:dyDescent="0.35">
      <c r="B149" s="114"/>
      <c r="C149" s="115" t="s">
        <v>2020</v>
      </c>
      <c r="D149" s="115" t="s">
        <v>345</v>
      </c>
      <c r="E149" s="116">
        <f t="shared" ref="E149:N149" si="50">IF(OR(E81="NA",E22="NA",E49="NA"),"NA",-SUM(E81)+SUM(E22)-SUM(E49))</f>
        <v>1.8189894035458565E-12</v>
      </c>
      <c r="F149" s="116">
        <f t="shared" si="50"/>
        <v>0</v>
      </c>
      <c r="G149" s="116">
        <f t="shared" si="50"/>
        <v>0</v>
      </c>
      <c r="H149" s="116">
        <f t="shared" si="50"/>
        <v>0</v>
      </c>
      <c r="I149" s="116">
        <f t="shared" si="50"/>
        <v>0</v>
      </c>
      <c r="J149" s="116">
        <f t="shared" si="50"/>
        <v>0</v>
      </c>
      <c r="K149" s="116">
        <f t="shared" si="50"/>
        <v>0</v>
      </c>
      <c r="L149" s="116">
        <f t="shared" si="50"/>
        <v>0</v>
      </c>
      <c r="M149" s="116">
        <f t="shared" si="50"/>
        <v>0</v>
      </c>
      <c r="N149" s="116">
        <f t="shared" si="50"/>
        <v>0</v>
      </c>
      <c r="O149" s="465"/>
      <c r="P149" s="199"/>
      <c r="Q149" s="199"/>
    </row>
    <row r="150" spans="2:17" s="107" customFormat="1" ht="10.95" hidden="1" customHeight="1" x14ac:dyDescent="0.25">
      <c r="B150" s="106" t="s">
        <v>433</v>
      </c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  <c r="O150" s="555"/>
      <c r="P150" s="109"/>
      <c r="Q150" s="109"/>
    </row>
    <row r="151" spans="2:17" s="107" customFormat="1" ht="10.95" hidden="1" customHeight="1" x14ac:dyDescent="0.25">
      <c r="B151" s="106"/>
      <c r="C151" s="118" t="s">
        <v>434</v>
      </c>
      <c r="E151" s="117"/>
      <c r="F151" s="117"/>
      <c r="G151" s="117"/>
      <c r="H151" s="117"/>
      <c r="I151" s="117"/>
      <c r="J151" s="117"/>
      <c r="K151" s="117"/>
      <c r="L151" s="117"/>
      <c r="M151" s="117"/>
      <c r="N151" s="117"/>
      <c r="O151" s="555"/>
      <c r="P151" s="109"/>
      <c r="Q151" s="109"/>
    </row>
    <row r="152" spans="2:17" s="107" customFormat="1" ht="10.95" hidden="1" customHeight="1" x14ac:dyDescent="0.25">
      <c r="B152" s="110"/>
      <c r="C152" s="119" t="s">
        <v>2021</v>
      </c>
      <c r="E152" s="120"/>
      <c r="F152" s="120"/>
      <c r="G152" s="112" t="str">
        <f>IF(OR(G9="NA"),"NA",IF(ROUND(G9,1)=0,"yes","check!"))</f>
        <v>yes</v>
      </c>
      <c r="H152" s="120"/>
      <c r="I152" s="120"/>
      <c r="J152" s="120"/>
      <c r="K152" s="120"/>
      <c r="L152" s="112" t="str">
        <f>IF(OR(L9="NA"),"NA",IF(ROUND(L9,1)=0,"yes","check!"))</f>
        <v>yes</v>
      </c>
      <c r="M152" s="120"/>
      <c r="N152" s="120"/>
      <c r="O152" s="555"/>
      <c r="P152" s="109"/>
      <c r="Q152" s="109"/>
    </row>
    <row r="153" spans="2:17" s="107" customFormat="1" ht="10.95" hidden="1" customHeight="1" x14ac:dyDescent="0.25">
      <c r="B153" s="110"/>
      <c r="C153" s="119" t="s">
        <v>2022</v>
      </c>
      <c r="E153" s="120"/>
      <c r="F153" s="120"/>
      <c r="G153" s="112" t="str">
        <f>IF(OR(G22="NA",G49="NA"),"NA",IF(ROUND(SUM(G22)-SUM(G49),1)=0,"yes","check!"))</f>
        <v>yes</v>
      </c>
      <c r="H153" s="120"/>
      <c r="I153" s="120"/>
      <c r="J153" s="120"/>
      <c r="K153" s="120"/>
      <c r="L153" s="112" t="str">
        <f>IF(OR(L22="NA",L49="NA"),"NA",IF(ROUND(SUM(L22)-SUM(L49),1)=0,"yes","check!"))</f>
        <v>yes</v>
      </c>
      <c r="M153" s="120"/>
      <c r="N153" s="120"/>
      <c r="O153" s="555"/>
      <c r="P153" s="109"/>
      <c r="Q153" s="109"/>
    </row>
    <row r="154" spans="2:17" s="107" customFormat="1" ht="10.95" hidden="1" customHeight="1" x14ac:dyDescent="0.25">
      <c r="B154" s="106"/>
      <c r="C154" s="118" t="s">
        <v>567</v>
      </c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555"/>
      <c r="P154" s="109"/>
      <c r="Q154" s="109"/>
    </row>
    <row r="155" spans="2:17" s="107" customFormat="1" ht="10.95" hidden="1" customHeight="1" x14ac:dyDescent="0.25">
      <c r="B155" s="110"/>
      <c r="C155" s="119" t="s">
        <v>2023</v>
      </c>
      <c r="E155" s="120"/>
      <c r="F155" s="120"/>
      <c r="G155" s="112" t="str">
        <f t="array" ref="G155">IF(OR(G9:G21="NA"),"NA",IF(AND(ROUND(G9:G21,1)=0),"yes","check!"))</f>
        <v>yes</v>
      </c>
      <c r="H155" s="120"/>
      <c r="I155" s="120"/>
      <c r="J155" s="120"/>
      <c r="K155" s="120"/>
      <c r="L155" s="112" t="str">
        <f t="array" ref="L155">IF(OR(L9:L21="NA"),"NA",IF(AND(ROUND(L9:L21,1)=0),"yes","check!"))</f>
        <v>yes</v>
      </c>
      <c r="M155" s="120"/>
      <c r="N155" s="120"/>
      <c r="O155" s="555"/>
      <c r="P155" s="109"/>
      <c r="Q155" s="109"/>
    </row>
    <row r="156" spans="2:17" s="107" customFormat="1" ht="10.95" hidden="1" customHeight="1" x14ac:dyDescent="0.25">
      <c r="B156" s="110"/>
      <c r="C156" s="119" t="s">
        <v>2024</v>
      </c>
      <c r="E156" s="120"/>
      <c r="F156" s="120"/>
      <c r="G156" s="112" t="str">
        <f t="array" ref="G156">IF(OR(G40:G48="NA"),"NA",IF(AND(ROUND(G40:G48,1)=0),"yes","check!"))</f>
        <v>yes</v>
      </c>
      <c r="H156" s="120"/>
      <c r="I156" s="120"/>
      <c r="J156" s="120"/>
      <c r="K156" s="120"/>
      <c r="L156" s="112" t="str">
        <f t="array" ref="L156">IF(OR(L40:L48="NA"),"NA",IF(AND(ROUND(L40:L48,1)=0),"yes","check!"))</f>
        <v>yes</v>
      </c>
      <c r="M156" s="120"/>
      <c r="N156" s="120"/>
      <c r="O156" s="555"/>
      <c r="P156" s="109"/>
      <c r="Q156" s="109"/>
    </row>
    <row r="157" spans="2:17" s="107" customFormat="1" ht="10.95" hidden="1" customHeight="1" x14ac:dyDescent="0.25">
      <c r="B157" s="110"/>
      <c r="C157" s="119" t="s">
        <v>2025</v>
      </c>
      <c r="E157" s="120"/>
      <c r="F157" s="120"/>
      <c r="G157" s="112" t="str">
        <f t="array" ref="G157">IF(OR(G71:G79="NA"),"NA",IF(AND(ROUND(G71:G79,1)=0),"yes","check!"))</f>
        <v>yes</v>
      </c>
      <c r="H157" s="120"/>
      <c r="I157" s="120"/>
      <c r="J157" s="120"/>
      <c r="K157" s="120"/>
      <c r="L157" s="112" t="str">
        <f t="array" ref="L157">IF(OR(L71:L79="NA"),"NA",IF(AND(ROUND(L71:L79,1)=0),"yes","check!"))</f>
        <v>yes</v>
      </c>
      <c r="M157" s="120"/>
      <c r="N157" s="120"/>
      <c r="O157" s="555"/>
      <c r="P157" s="109"/>
      <c r="Q157" s="109"/>
    </row>
    <row r="158" spans="2:17" s="107" customFormat="1" ht="10.95" hidden="1" customHeight="1" x14ac:dyDescent="0.25">
      <c r="B158" s="106"/>
      <c r="C158" s="118" t="s">
        <v>1008</v>
      </c>
      <c r="E158" s="117"/>
      <c r="F158" s="117"/>
      <c r="G158" s="117"/>
      <c r="H158" s="117"/>
      <c r="I158" s="117"/>
      <c r="J158" s="117"/>
      <c r="K158" s="117"/>
      <c r="L158" s="117"/>
      <c r="M158" s="117"/>
      <c r="N158" s="117"/>
      <c r="O158" s="555"/>
      <c r="P158" s="109"/>
      <c r="Q158" s="109"/>
    </row>
    <row r="159" spans="2:17" s="107" customFormat="1" ht="10.95" hidden="1" customHeight="1" x14ac:dyDescent="0.25">
      <c r="B159" s="110"/>
      <c r="C159" s="119" t="s">
        <v>2026</v>
      </c>
      <c r="E159" s="120"/>
      <c r="F159" s="120"/>
      <c r="G159" s="112" t="str">
        <f t="shared" ref="G159:G164" si="51">IF(OR(G23="NA",G50="NA"),"NA",IF(ROUND(G23,1)=ROUND(G50,1),"yes","check!"))</f>
        <v>yes</v>
      </c>
      <c r="H159" s="120"/>
      <c r="I159" s="120"/>
      <c r="J159" s="120"/>
      <c r="K159" s="120"/>
      <c r="L159" s="112" t="str">
        <f t="shared" ref="L159:L164" si="52">IF(OR(L23="NA",L50="NA"),"NA",IF(ROUND(L23,1)=ROUND(L50,1),"yes","check!"))</f>
        <v>yes</v>
      </c>
      <c r="M159" s="120"/>
      <c r="N159" s="120"/>
      <c r="O159" s="555"/>
      <c r="P159" s="109"/>
      <c r="Q159" s="109"/>
    </row>
    <row r="160" spans="2:17" s="107" customFormat="1" ht="10.95" hidden="1" customHeight="1" x14ac:dyDescent="0.25">
      <c r="B160" s="110"/>
      <c r="C160" s="119" t="s">
        <v>2027</v>
      </c>
      <c r="E160" s="120"/>
      <c r="F160" s="120"/>
      <c r="G160" s="112" t="str">
        <f t="shared" si="51"/>
        <v>yes</v>
      </c>
      <c r="H160" s="120"/>
      <c r="I160" s="120"/>
      <c r="J160" s="120"/>
      <c r="K160" s="120"/>
      <c r="L160" s="112" t="str">
        <f t="shared" si="52"/>
        <v>yes</v>
      </c>
      <c r="M160" s="120"/>
      <c r="N160" s="120"/>
      <c r="O160" s="555"/>
      <c r="P160" s="109"/>
      <c r="Q160" s="109"/>
    </row>
    <row r="161" spans="2:17" s="107" customFormat="1" ht="10.95" hidden="1" customHeight="1" x14ac:dyDescent="0.25">
      <c r="B161" s="110"/>
      <c r="C161" s="119" t="s">
        <v>2028</v>
      </c>
      <c r="E161" s="120"/>
      <c r="F161" s="120"/>
      <c r="G161" s="112" t="str">
        <f t="shared" si="51"/>
        <v>yes</v>
      </c>
      <c r="H161" s="120"/>
      <c r="I161" s="120"/>
      <c r="J161" s="120"/>
      <c r="K161" s="120"/>
      <c r="L161" s="112" t="str">
        <f t="shared" si="52"/>
        <v>yes</v>
      </c>
      <c r="M161" s="120"/>
      <c r="N161" s="120"/>
      <c r="O161" s="555"/>
      <c r="P161" s="109"/>
      <c r="Q161" s="109"/>
    </row>
    <row r="162" spans="2:17" s="107" customFormat="1" ht="10.95" hidden="1" customHeight="1" x14ac:dyDescent="0.25">
      <c r="B162" s="110"/>
      <c r="C162" s="119" t="s">
        <v>2029</v>
      </c>
      <c r="E162" s="120"/>
      <c r="F162" s="120"/>
      <c r="G162" s="112" t="str">
        <f t="shared" si="51"/>
        <v>yes</v>
      </c>
      <c r="H162" s="120"/>
      <c r="I162" s="120"/>
      <c r="J162" s="120"/>
      <c r="K162" s="120"/>
      <c r="L162" s="112" t="str">
        <f t="shared" si="52"/>
        <v>yes</v>
      </c>
      <c r="M162" s="120"/>
      <c r="N162" s="120"/>
      <c r="O162" s="555"/>
      <c r="P162" s="109"/>
      <c r="Q162" s="109"/>
    </row>
    <row r="163" spans="2:17" s="107" customFormat="1" ht="10.95" hidden="1" customHeight="1" x14ac:dyDescent="0.25">
      <c r="B163" s="110"/>
      <c r="C163" s="119" t="s">
        <v>2030</v>
      </c>
      <c r="E163" s="120"/>
      <c r="F163" s="120"/>
      <c r="G163" s="112" t="str">
        <f t="shared" si="51"/>
        <v>yes</v>
      </c>
      <c r="H163" s="120"/>
      <c r="I163" s="120"/>
      <c r="J163" s="120"/>
      <c r="K163" s="120"/>
      <c r="L163" s="112" t="str">
        <f t="shared" si="52"/>
        <v>yes</v>
      </c>
      <c r="M163" s="120"/>
      <c r="N163" s="120"/>
      <c r="O163" s="555"/>
      <c r="P163" s="109"/>
      <c r="Q163" s="109"/>
    </row>
    <row r="164" spans="2:17" s="107" customFormat="1" ht="10.95" hidden="1" customHeight="1" x14ac:dyDescent="0.25">
      <c r="B164" s="110"/>
      <c r="C164" s="119" t="s">
        <v>2031</v>
      </c>
      <c r="E164" s="120"/>
      <c r="F164" s="120"/>
      <c r="G164" s="112" t="str">
        <f t="shared" si="51"/>
        <v>yes</v>
      </c>
      <c r="H164" s="120"/>
      <c r="I164" s="120"/>
      <c r="J164" s="120"/>
      <c r="K164" s="120"/>
      <c r="L164" s="112" t="str">
        <f t="shared" si="52"/>
        <v>yes</v>
      </c>
      <c r="M164" s="120"/>
      <c r="N164" s="120"/>
      <c r="O164" s="555"/>
      <c r="P164" s="109"/>
      <c r="Q164" s="109"/>
    </row>
    <row r="165" spans="2:17" s="107" customFormat="1" ht="10.95" hidden="1" customHeight="1" x14ac:dyDescent="0.25">
      <c r="B165" s="110"/>
      <c r="C165" s="119" t="s">
        <v>2032</v>
      </c>
      <c r="E165" s="120"/>
      <c r="F165" s="120"/>
      <c r="G165" s="112" t="str">
        <f>IF(OR(G29="NA",G61="NA"),"NA",IF(ROUND(G29,1)=ROUND(G61,1),"yes","check!"))</f>
        <v>yes</v>
      </c>
      <c r="H165" s="120"/>
      <c r="I165" s="120"/>
      <c r="J165" s="120"/>
      <c r="K165" s="120"/>
      <c r="L165" s="112" t="str">
        <f>IF(OR(L29="NA",L61="NA"),"NA",IF(ROUND(L29,1)=ROUND(L61,1),"yes","check!"))</f>
        <v>yes</v>
      </c>
      <c r="M165" s="120"/>
      <c r="N165" s="120"/>
      <c r="O165" s="555"/>
      <c r="P165" s="109"/>
      <c r="Q165" s="109"/>
    </row>
    <row r="166" spans="2:17" s="107" customFormat="1" ht="10.95" hidden="1" customHeight="1" x14ac:dyDescent="0.25">
      <c r="B166" s="110"/>
      <c r="C166" s="119" t="s">
        <v>2033</v>
      </c>
      <c r="E166" s="120"/>
      <c r="F166" s="120"/>
      <c r="G166" s="112" t="str">
        <f>IF(OR(G30="NA",G62="NA"),"NA",IF(ROUND(G30,1)=ROUND(G62,1),"yes","check!"))</f>
        <v>yes</v>
      </c>
      <c r="H166" s="120"/>
      <c r="I166" s="120"/>
      <c r="J166" s="120"/>
      <c r="K166" s="120"/>
      <c r="L166" s="112" t="str">
        <f>IF(OR(L30="NA",L62="NA"),"NA",IF(ROUND(L30,1)=ROUND(L62,1),"yes","check!"))</f>
        <v>yes</v>
      </c>
      <c r="M166" s="120"/>
      <c r="N166" s="120"/>
      <c r="O166" s="555"/>
      <c r="P166" s="109"/>
      <c r="Q166" s="109"/>
    </row>
    <row r="167" spans="2:17" ht="10.35" hidden="1" customHeight="1" x14ac:dyDescent="0.35">
      <c r="B167" s="121"/>
      <c r="C167" s="123"/>
      <c r="D167" s="123"/>
      <c r="E167" s="125"/>
      <c r="F167" s="125"/>
      <c r="G167" s="125"/>
      <c r="H167" s="125"/>
      <c r="I167" s="125"/>
      <c r="J167" s="125"/>
      <c r="K167" s="125"/>
      <c r="L167" s="125"/>
      <c r="M167" s="125"/>
      <c r="N167" s="125"/>
      <c r="O167" s="465"/>
      <c r="P167" s="199"/>
      <c r="Q167" s="199"/>
    </row>
    <row r="168" spans="2:17" ht="10.35" hidden="1" customHeight="1" x14ac:dyDescent="0.25"/>
    <row r="169" spans="2:17" ht="10.35" customHeight="1" x14ac:dyDescent="0.25"/>
    <row r="170" spans="2:17" ht="10.35" customHeight="1" x14ac:dyDescent="0.25"/>
    <row r="171" spans="2:17" ht="10.35" customHeight="1" x14ac:dyDescent="0.25"/>
    <row r="172" spans="2:17" ht="10.35" customHeight="1" x14ac:dyDescent="0.25"/>
    <row r="173" spans="2:17" ht="10.35" customHeight="1" x14ac:dyDescent="0.25"/>
    <row r="174" spans="2:17" ht="10.35" customHeight="1" x14ac:dyDescent="0.25"/>
  </sheetData>
  <sheetProtection password="EECE" sheet="1" objects="1" scenarios="1" formatCells="0" formatColumns="0" formatRows="0"/>
  <mergeCells count="14">
    <mergeCell ref="G1:M1"/>
    <mergeCell ref="P1:Q1"/>
    <mergeCell ref="F2:N2"/>
    <mergeCell ref="P2:Q2"/>
    <mergeCell ref="G3:H3"/>
    <mergeCell ref="N3:N5"/>
    <mergeCell ref="L4:L5"/>
    <mergeCell ref="M4:M5"/>
    <mergeCell ref="P4:Q4"/>
    <mergeCell ref="B4:C5"/>
    <mergeCell ref="E4:H4"/>
    <mergeCell ref="I4:I5"/>
    <mergeCell ref="J4:J5"/>
    <mergeCell ref="K4:K5"/>
  </mergeCells>
  <conditionalFormatting sqref="E150:N167">
    <cfRule type="containsText" dxfId="49" priority="2" operator="containsText" text="check"/>
  </conditionalFormatting>
  <conditionalFormatting sqref="G152:G166 L152:L166">
    <cfRule type="containsText" dxfId="48" priority="3" operator="containsText" text="yes"/>
  </conditionalFormatting>
  <conditionalFormatting sqref="E119:N149">
    <cfRule type="cellIs" dxfId="47" priority="4" operator="between">
      <formula>-0.1</formula>
      <formula>0.1</formula>
    </cfRule>
    <cfRule type="containsText" dxfId="46" priority="5" operator="containsText" text="NA"/>
    <cfRule type="cellIs" dxfId="45" priority="6" operator="lessThan">
      <formula>-0.1</formula>
    </cfRule>
    <cfRule type="cellIs" dxfId="44" priority="7" operator="greaterThan">
      <formula>0.1</formula>
    </cfRule>
  </conditionalFormatting>
  <conditionalFormatting sqref="P8:Q79 P81:Q81 P83:Q101 P103:Q112">
    <cfRule type="cellIs" dxfId="43" priority="8" operator="lessThan">
      <formula>-0.1</formula>
    </cfRule>
    <cfRule type="cellIs" dxfId="42" priority="9" operator="greaterThan">
      <formula>0.1</formula>
    </cfRule>
    <cfRule type="cellIs" dxfId="41" priority="10" operator="between">
      <formula>-0.1</formula>
      <formula>0.1</formula>
    </cfRule>
    <cfRule type="containsText" dxfId="40" priority="11" operator="containsText" text="NA"/>
  </conditionalFormatting>
  <conditionalFormatting sqref="G152:G153 G155:G157 G159:G166 L152:L153 L155:L157 L159:L166">
    <cfRule type="containsText" dxfId="39" priority="12" operator="containsText" text="NA"/>
  </conditionalFormatting>
  <pageMargins left="0.47244094488188981" right="0.47244094488188981" top="0.59055118110236227" bottom="0.47244094488188981" header="0.51181102362204722" footer="0.31496062992125984"/>
  <pageSetup paperSize="9" scale="84" firstPageNumber="0" fitToHeight="0" orientation="landscape" horizontalDpi="300" verticalDpi="300" r:id="rId1"/>
  <headerFooter>
    <oddFooter>&amp;L&amp;8&amp;D  &amp;T&amp;R&amp;8March 2014, Version 0.2</oddFooter>
  </headerFooter>
  <rowBreaks count="1" manualBreakCount="1">
    <brk id="43" min="1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28"/>
  <sheetViews>
    <sheetView view="pageBreakPreview" zoomScaleNormal="90" zoomScaleSheetLayoutView="100" workbookViewId="0">
      <pane xSplit="4" ySplit="7" topLeftCell="E8" activePane="bottomRight" state="frozen"/>
      <selection pane="topRight" activeCell="E1" sqref="E1"/>
      <selection pane="bottomLeft" activeCell="A26" sqref="A26"/>
      <selection pane="bottomRight" activeCell="E8" sqref="E8:N71"/>
    </sheetView>
  </sheetViews>
  <sheetFormatPr defaultRowHeight="13.2" x14ac:dyDescent="0.25"/>
  <cols>
    <col min="1" max="1" width="12.88671875" style="70" hidden="1" customWidth="1"/>
    <col min="2" max="2" width="7.33203125" style="69" customWidth="1"/>
    <col min="3" max="3" width="57.88671875" style="70" customWidth="1"/>
    <col min="4" max="4" width="0.88671875" style="70" customWidth="1"/>
    <col min="5" max="14" width="10" style="70" customWidth="1"/>
    <col min="15" max="15" width="3.33203125" style="70" customWidth="1"/>
    <col min="16" max="17" width="11.6640625" style="70" hidden="1" customWidth="1"/>
    <col min="18" max="1025" width="9.109375" style="70" customWidth="1"/>
  </cols>
  <sheetData>
    <row r="1" spans="1:1025" ht="15" x14ac:dyDescent="0.35">
      <c r="B1" s="399" t="str">
        <f>+Coverpage!A1</f>
        <v>GFSM2014_V1.5</v>
      </c>
      <c r="C1" s="400"/>
      <c r="D1" s="401"/>
      <c r="E1" s="401"/>
      <c r="F1" s="402"/>
      <c r="G1" s="632" t="str">
        <f>Reporting_Country_Name</f>
        <v>Russian Federation</v>
      </c>
      <c r="H1" s="632"/>
      <c r="I1" s="632"/>
      <c r="J1" s="632"/>
      <c r="K1" s="632"/>
      <c r="L1" s="632"/>
      <c r="M1" s="632"/>
      <c r="N1" s="403" t="str">
        <f>Reporting_Country_Code</f>
        <v>922</v>
      </c>
      <c r="O1" s="72"/>
      <c r="P1" s="639" t="s">
        <v>319</v>
      </c>
      <c r="Q1" s="639"/>
    </row>
    <row r="2" spans="1:1025" ht="15" x14ac:dyDescent="0.35">
      <c r="B2" s="399" t="s">
        <v>2048</v>
      </c>
      <c r="C2" s="499"/>
      <c r="D2" s="500"/>
      <c r="E2" s="500"/>
      <c r="F2" s="634" t="str">
        <f>"In "&amp;Coverpage!$I$15&amp;" of "&amp;Coverpage!$I$14&amp;" / Fiscal year ends in "&amp;Coverpage!$I$11&amp;" "&amp;Coverpage!$I$12</f>
        <v>In Billion of Russian Rubles (RUB) / Fiscal year ends in December 31st</v>
      </c>
      <c r="G2" s="634"/>
      <c r="H2" s="634"/>
      <c r="I2" s="634"/>
      <c r="J2" s="634"/>
      <c r="K2" s="634"/>
      <c r="L2" s="634"/>
      <c r="M2" s="634"/>
      <c r="N2" s="634"/>
      <c r="O2" s="72"/>
      <c r="P2" s="640" t="s">
        <v>321</v>
      </c>
      <c r="Q2" s="640"/>
    </row>
    <row r="3" spans="1:1025" ht="12" customHeight="1" x14ac:dyDescent="0.35">
      <c r="B3" s="407"/>
      <c r="C3" s="408"/>
      <c r="D3" s="409"/>
      <c r="E3" s="410"/>
      <c r="F3" s="411"/>
      <c r="G3" s="636" t="s">
        <v>322</v>
      </c>
      <c r="H3" s="636"/>
      <c r="I3" s="412" t="str">
        <f>Reporting_Period_Code</f>
        <v>2016</v>
      </c>
      <c r="J3" s="412"/>
      <c r="K3" s="411"/>
      <c r="L3" s="411"/>
      <c r="M3" s="413"/>
      <c r="N3" s="630" t="s">
        <v>75</v>
      </c>
      <c r="O3" s="71"/>
      <c r="P3" s="107"/>
      <c r="Q3" s="107"/>
    </row>
    <row r="4" spans="1:1025" ht="12" customHeight="1" x14ac:dyDescent="0.25">
      <c r="B4" s="641" t="s">
        <v>2049</v>
      </c>
      <c r="C4" s="641"/>
      <c r="D4" s="414"/>
      <c r="E4" s="629" t="s">
        <v>324</v>
      </c>
      <c r="F4" s="629"/>
      <c r="G4" s="629"/>
      <c r="H4" s="629"/>
      <c r="I4" s="630" t="s">
        <v>71</v>
      </c>
      <c r="J4" s="630" t="s">
        <v>325</v>
      </c>
      <c r="K4" s="631" t="s">
        <v>73</v>
      </c>
      <c r="L4" s="630" t="s">
        <v>326</v>
      </c>
      <c r="M4" s="637" t="s">
        <v>74</v>
      </c>
      <c r="N4" s="630"/>
      <c r="O4" s="71"/>
      <c r="P4" s="638" t="s">
        <v>327</v>
      </c>
      <c r="Q4" s="638"/>
    </row>
    <row r="5" spans="1:1025" ht="30" customHeight="1" x14ac:dyDescent="0.25">
      <c r="B5" s="641"/>
      <c r="C5" s="641"/>
      <c r="D5" s="414"/>
      <c r="E5" s="415" t="s">
        <v>328</v>
      </c>
      <c r="F5" s="416" t="s">
        <v>329</v>
      </c>
      <c r="G5" s="416" t="s">
        <v>326</v>
      </c>
      <c r="H5" s="417" t="s">
        <v>330</v>
      </c>
      <c r="I5" s="630"/>
      <c r="J5" s="630"/>
      <c r="K5" s="631"/>
      <c r="L5" s="630"/>
      <c r="M5" s="637"/>
      <c r="N5" s="630"/>
      <c r="O5" s="71"/>
      <c r="P5" s="75" t="s">
        <v>331</v>
      </c>
      <c r="Q5" s="76" t="s">
        <v>332</v>
      </c>
    </row>
    <row r="6" spans="1:1025" ht="30" hidden="1" customHeight="1" x14ac:dyDescent="0.25">
      <c r="B6" s="537"/>
      <c r="C6" s="538"/>
      <c r="D6" s="414"/>
      <c r="E6" s="415" t="s">
        <v>79</v>
      </c>
      <c r="F6" s="416" t="s">
        <v>80</v>
      </c>
      <c r="G6" s="416" t="s">
        <v>442</v>
      </c>
      <c r="H6" s="417" t="s">
        <v>81</v>
      </c>
      <c r="I6" s="417" t="s">
        <v>82</v>
      </c>
      <c r="J6" s="416" t="s">
        <v>83</v>
      </c>
      <c r="K6" s="417" t="s">
        <v>84</v>
      </c>
      <c r="L6" s="416" t="s">
        <v>443</v>
      </c>
      <c r="M6" s="472" t="s">
        <v>85</v>
      </c>
      <c r="N6" s="472" t="s">
        <v>86</v>
      </c>
      <c r="O6" s="71"/>
      <c r="P6" s="126"/>
      <c r="Q6" s="127"/>
    </row>
    <row r="7" spans="1:1025" ht="10.5" customHeight="1" x14ac:dyDescent="0.25">
      <c r="A7" s="128"/>
      <c r="B7" s="418"/>
      <c r="C7" s="419"/>
      <c r="D7" s="419"/>
      <c r="E7" s="420" t="s">
        <v>333</v>
      </c>
      <c r="F7" s="421" t="s">
        <v>334</v>
      </c>
      <c r="G7" s="422" t="s">
        <v>335</v>
      </c>
      <c r="H7" s="421" t="s">
        <v>81</v>
      </c>
      <c r="I7" s="422" t="s">
        <v>336</v>
      </c>
      <c r="J7" s="421" t="s">
        <v>337</v>
      </c>
      <c r="K7" s="422" t="s">
        <v>84</v>
      </c>
      <c r="L7" s="421" t="s">
        <v>338</v>
      </c>
      <c r="M7" s="423" t="s">
        <v>339</v>
      </c>
      <c r="N7" s="423" t="s">
        <v>340</v>
      </c>
      <c r="O7" s="71"/>
      <c r="P7" s="79" t="s">
        <v>341</v>
      </c>
      <c r="Q7" s="80" t="s">
        <v>342</v>
      </c>
    </row>
    <row r="8" spans="1:1025" ht="15" customHeight="1" x14ac:dyDescent="0.35">
      <c r="A8" s="128" t="s">
        <v>2050</v>
      </c>
      <c r="B8" s="514" t="s">
        <v>2051</v>
      </c>
      <c r="C8" s="505" t="s">
        <v>2034</v>
      </c>
      <c r="D8" s="569" t="s">
        <v>345</v>
      </c>
      <c r="E8" s="570" t="s">
        <v>888</v>
      </c>
      <c r="F8" s="570">
        <v>0</v>
      </c>
      <c r="G8" s="570">
        <v>0</v>
      </c>
      <c r="H8" s="570" t="s">
        <v>888</v>
      </c>
      <c r="I8" s="570">
        <v>0</v>
      </c>
      <c r="J8" s="570">
        <v>0</v>
      </c>
      <c r="K8" s="570">
        <v>0</v>
      </c>
      <c r="L8" s="570">
        <v>0</v>
      </c>
      <c r="M8" s="570" t="s">
        <v>888</v>
      </c>
      <c r="N8" s="570" t="s">
        <v>888</v>
      </c>
      <c r="O8" s="81"/>
      <c r="P8" s="144" t="str">
        <f t="shared" ref="P8:P39" si="0">IF(OR(H8="NA",E8="NA",F8="NA",G8="NA"),"NA",SUM(H8)-SUM(E8:G8))</f>
        <v>NA</v>
      </c>
      <c r="Q8" s="145" t="str">
        <f t="shared" ref="Q8:Q39" si="1">IF(OR(M8="NA",H8="NA",I8="NA",J8="NA",K8="NA",L8="NA"),"NA",SUM(M8)-SUM(H8:L8))</f>
        <v>NA</v>
      </c>
    </row>
    <row r="9" spans="1:1025" ht="10.95" customHeight="1" x14ac:dyDescent="0.35">
      <c r="A9" s="128"/>
      <c r="B9" s="432" t="s">
        <v>2052</v>
      </c>
      <c r="C9" s="433" t="s">
        <v>2035</v>
      </c>
      <c r="D9" s="414" t="s">
        <v>345</v>
      </c>
      <c r="E9" s="478">
        <v>0</v>
      </c>
      <c r="F9" s="478">
        <v>0</v>
      </c>
      <c r="G9" s="478">
        <v>0</v>
      </c>
      <c r="H9" s="478">
        <v>0</v>
      </c>
      <c r="I9" s="478">
        <v>0</v>
      </c>
      <c r="J9" s="478">
        <v>0</v>
      </c>
      <c r="K9" s="478">
        <v>0</v>
      </c>
      <c r="L9" s="478">
        <v>0</v>
      </c>
      <c r="M9" s="478">
        <v>0</v>
      </c>
      <c r="N9" s="478">
        <v>0</v>
      </c>
      <c r="O9" s="81"/>
      <c r="P9" s="82">
        <f t="shared" si="0"/>
        <v>0</v>
      </c>
      <c r="Q9" s="83">
        <f t="shared" si="1"/>
        <v>0</v>
      </c>
    </row>
    <row r="10" spans="1:1025" ht="10.95" customHeight="1" x14ac:dyDescent="0.35">
      <c r="A10" s="128" t="s">
        <v>2053</v>
      </c>
      <c r="B10" s="436" t="s">
        <v>2054</v>
      </c>
      <c r="C10" s="437" t="s">
        <v>1390</v>
      </c>
      <c r="D10" s="438" t="s">
        <v>345</v>
      </c>
      <c r="E10" s="478" t="s">
        <v>888</v>
      </c>
      <c r="F10" s="478">
        <v>0</v>
      </c>
      <c r="G10" s="478">
        <v>0</v>
      </c>
      <c r="H10" s="478" t="s">
        <v>888</v>
      </c>
      <c r="I10" s="478">
        <v>0</v>
      </c>
      <c r="J10" s="478">
        <v>0</v>
      </c>
      <c r="K10" s="478">
        <v>0</v>
      </c>
      <c r="L10" s="478">
        <v>0</v>
      </c>
      <c r="M10" s="478" t="s">
        <v>888</v>
      </c>
      <c r="N10" s="478" t="s">
        <v>888</v>
      </c>
      <c r="O10" s="81"/>
      <c r="P10" s="86" t="str">
        <f t="shared" si="0"/>
        <v>NA</v>
      </c>
      <c r="Q10" s="87" t="str">
        <f t="shared" si="1"/>
        <v>NA</v>
      </c>
    </row>
    <row r="11" spans="1:1025" ht="10.95" customHeight="1" x14ac:dyDescent="0.35">
      <c r="A11" s="128"/>
      <c r="B11" s="432" t="s">
        <v>2055</v>
      </c>
      <c r="C11" s="433" t="s">
        <v>2036</v>
      </c>
      <c r="D11" s="414" t="s">
        <v>345</v>
      </c>
      <c r="E11" s="478">
        <v>0</v>
      </c>
      <c r="F11" s="478">
        <v>0</v>
      </c>
      <c r="G11" s="478">
        <v>0</v>
      </c>
      <c r="H11" s="478">
        <v>0</v>
      </c>
      <c r="I11" s="478">
        <v>0</v>
      </c>
      <c r="J11" s="478">
        <v>0</v>
      </c>
      <c r="K11" s="478">
        <v>0</v>
      </c>
      <c r="L11" s="478">
        <v>0</v>
      </c>
      <c r="M11" s="478">
        <v>0</v>
      </c>
      <c r="N11" s="478">
        <v>0</v>
      </c>
      <c r="O11" s="81"/>
      <c r="P11" s="82">
        <f t="shared" si="0"/>
        <v>0</v>
      </c>
      <c r="Q11" s="83">
        <f t="shared" si="1"/>
        <v>0</v>
      </c>
    </row>
    <row r="12" spans="1:1025" s="586" customFormat="1" ht="39" customHeight="1" x14ac:dyDescent="0.35">
      <c r="A12" s="577"/>
      <c r="B12" s="578" t="s">
        <v>2056</v>
      </c>
      <c r="C12" s="579" t="s">
        <v>2037</v>
      </c>
      <c r="D12" s="580" t="s">
        <v>345</v>
      </c>
      <c r="E12" s="581">
        <v>0</v>
      </c>
      <c r="F12" s="581">
        <v>0</v>
      </c>
      <c r="G12" s="581">
        <v>0</v>
      </c>
      <c r="H12" s="581">
        <v>0</v>
      </c>
      <c r="I12" s="581">
        <v>0</v>
      </c>
      <c r="J12" s="581">
        <v>0</v>
      </c>
      <c r="K12" s="581">
        <v>0</v>
      </c>
      <c r="L12" s="581">
        <v>0</v>
      </c>
      <c r="M12" s="581">
        <v>0</v>
      </c>
      <c r="N12" s="581">
        <v>0</v>
      </c>
      <c r="O12" s="582"/>
      <c r="P12" s="583">
        <f t="shared" si="0"/>
        <v>0</v>
      </c>
      <c r="Q12" s="584">
        <f t="shared" si="1"/>
        <v>0</v>
      </c>
      <c r="R12" s="585"/>
      <c r="S12" s="585"/>
      <c r="T12" s="585"/>
      <c r="U12" s="585"/>
      <c r="V12" s="585"/>
      <c r="W12" s="585"/>
      <c r="X12" s="585"/>
      <c r="Y12" s="585"/>
      <c r="Z12" s="585"/>
      <c r="AA12" s="585"/>
      <c r="AB12" s="585"/>
      <c r="AC12" s="585"/>
      <c r="AD12" s="585"/>
      <c r="AE12" s="585"/>
      <c r="AF12" s="585"/>
      <c r="AG12" s="585"/>
      <c r="AH12" s="585"/>
      <c r="AI12" s="585"/>
      <c r="AJ12" s="585"/>
      <c r="AK12" s="585"/>
      <c r="AL12" s="585"/>
      <c r="AM12" s="585"/>
      <c r="AN12" s="585"/>
      <c r="AO12" s="585"/>
      <c r="AP12" s="585"/>
      <c r="AQ12" s="585"/>
      <c r="AR12" s="585"/>
      <c r="AS12" s="585"/>
      <c r="AT12" s="585"/>
      <c r="AU12" s="585"/>
      <c r="AV12" s="585"/>
      <c r="AW12" s="585"/>
      <c r="AX12" s="585"/>
      <c r="AY12" s="585"/>
      <c r="AZ12" s="585"/>
      <c r="BA12" s="585"/>
      <c r="BB12" s="585"/>
      <c r="BC12" s="585"/>
      <c r="BD12" s="585"/>
      <c r="BE12" s="585"/>
      <c r="BF12" s="585"/>
      <c r="BG12" s="585"/>
      <c r="BH12" s="585"/>
      <c r="BI12" s="585"/>
      <c r="BJ12" s="585"/>
      <c r="BK12" s="585"/>
      <c r="BL12" s="585"/>
      <c r="BM12" s="585"/>
      <c r="BN12" s="585"/>
      <c r="BO12" s="585"/>
      <c r="BP12" s="585"/>
      <c r="BQ12" s="585"/>
      <c r="BR12" s="585"/>
      <c r="BS12" s="585"/>
      <c r="BT12" s="585"/>
      <c r="BU12" s="585"/>
      <c r="BV12" s="585"/>
      <c r="BW12" s="585"/>
      <c r="BX12" s="585"/>
      <c r="BY12" s="585"/>
      <c r="BZ12" s="585"/>
      <c r="CA12" s="585"/>
      <c r="CB12" s="585"/>
      <c r="CC12" s="585"/>
      <c r="CD12" s="585"/>
      <c r="CE12" s="585"/>
      <c r="CF12" s="585"/>
      <c r="CG12" s="585"/>
      <c r="CH12" s="585"/>
      <c r="CI12" s="585"/>
      <c r="CJ12" s="585"/>
      <c r="CK12" s="585"/>
      <c r="CL12" s="585"/>
      <c r="CM12" s="585"/>
      <c r="CN12" s="585"/>
      <c r="CO12" s="585"/>
      <c r="CP12" s="585"/>
      <c r="CQ12" s="585"/>
      <c r="CR12" s="585"/>
      <c r="CS12" s="585"/>
      <c r="CT12" s="585"/>
      <c r="CU12" s="585"/>
      <c r="CV12" s="585"/>
      <c r="CW12" s="585"/>
      <c r="CX12" s="585"/>
      <c r="CY12" s="585"/>
      <c r="CZ12" s="585"/>
      <c r="DA12" s="585"/>
      <c r="DB12" s="585"/>
      <c r="DC12" s="585"/>
      <c r="DD12" s="585"/>
      <c r="DE12" s="585"/>
      <c r="DF12" s="585"/>
      <c r="DG12" s="585"/>
      <c r="DH12" s="585"/>
      <c r="DI12" s="585"/>
      <c r="DJ12" s="585"/>
      <c r="DK12" s="585"/>
      <c r="DL12" s="585"/>
      <c r="DM12" s="585"/>
      <c r="DN12" s="585"/>
      <c r="DO12" s="585"/>
      <c r="DP12" s="585"/>
      <c r="DQ12" s="585"/>
      <c r="DR12" s="585"/>
      <c r="DS12" s="585"/>
      <c r="DT12" s="585"/>
      <c r="DU12" s="585"/>
      <c r="DV12" s="585"/>
      <c r="DW12" s="585"/>
      <c r="DX12" s="585"/>
      <c r="DY12" s="585"/>
      <c r="DZ12" s="585"/>
      <c r="EA12" s="585"/>
      <c r="EB12" s="585"/>
      <c r="EC12" s="585"/>
      <c r="ED12" s="585"/>
      <c r="EE12" s="585"/>
      <c r="EF12" s="585"/>
      <c r="EG12" s="585"/>
      <c r="EH12" s="585"/>
      <c r="EI12" s="585"/>
      <c r="EJ12" s="585"/>
      <c r="EK12" s="585"/>
      <c r="EL12" s="585"/>
      <c r="EM12" s="585"/>
      <c r="EN12" s="585"/>
      <c r="EO12" s="585"/>
      <c r="EP12" s="585"/>
      <c r="EQ12" s="585"/>
      <c r="ER12" s="585"/>
      <c r="ES12" s="585"/>
      <c r="ET12" s="585"/>
      <c r="EU12" s="585"/>
      <c r="EV12" s="585"/>
      <c r="EW12" s="585"/>
      <c r="EX12" s="585"/>
      <c r="EY12" s="585"/>
      <c r="EZ12" s="585"/>
      <c r="FA12" s="585"/>
      <c r="FB12" s="585"/>
      <c r="FC12" s="585"/>
      <c r="FD12" s="585"/>
      <c r="FE12" s="585"/>
      <c r="FF12" s="585"/>
      <c r="FG12" s="585"/>
      <c r="FH12" s="585"/>
      <c r="FI12" s="585"/>
      <c r="FJ12" s="585"/>
      <c r="FK12" s="585"/>
      <c r="FL12" s="585"/>
      <c r="FM12" s="585"/>
      <c r="FN12" s="585"/>
      <c r="FO12" s="585"/>
      <c r="FP12" s="585"/>
      <c r="FQ12" s="585"/>
      <c r="FR12" s="585"/>
      <c r="FS12" s="585"/>
      <c r="FT12" s="585"/>
      <c r="FU12" s="585"/>
      <c r="FV12" s="585"/>
      <c r="FW12" s="585"/>
      <c r="FX12" s="585"/>
      <c r="FY12" s="585"/>
      <c r="FZ12" s="585"/>
      <c r="GA12" s="585"/>
      <c r="GB12" s="585"/>
      <c r="GC12" s="585"/>
      <c r="GD12" s="585"/>
      <c r="GE12" s="585"/>
      <c r="GF12" s="585"/>
      <c r="GG12" s="585"/>
      <c r="GH12" s="585"/>
      <c r="GI12" s="585"/>
      <c r="GJ12" s="585"/>
      <c r="GK12" s="585"/>
      <c r="GL12" s="585"/>
      <c r="GM12" s="585"/>
      <c r="GN12" s="585"/>
      <c r="GO12" s="585"/>
      <c r="GP12" s="585"/>
      <c r="GQ12" s="585"/>
      <c r="GR12" s="585"/>
      <c r="GS12" s="585"/>
      <c r="GT12" s="585"/>
      <c r="GU12" s="585"/>
      <c r="GV12" s="585"/>
      <c r="GW12" s="585"/>
      <c r="GX12" s="585"/>
      <c r="GY12" s="585"/>
      <c r="GZ12" s="585"/>
      <c r="HA12" s="585"/>
      <c r="HB12" s="585"/>
      <c r="HC12" s="585"/>
      <c r="HD12" s="585"/>
      <c r="HE12" s="585"/>
      <c r="HF12" s="585"/>
      <c r="HG12" s="585"/>
      <c r="HH12" s="585"/>
      <c r="HI12" s="585"/>
      <c r="HJ12" s="585"/>
      <c r="HK12" s="585"/>
      <c r="HL12" s="585"/>
      <c r="HM12" s="585"/>
      <c r="HN12" s="585"/>
      <c r="HO12" s="585"/>
      <c r="HP12" s="585"/>
      <c r="HQ12" s="585"/>
      <c r="HR12" s="585"/>
      <c r="HS12" s="585"/>
      <c r="HT12" s="585"/>
      <c r="HU12" s="585"/>
      <c r="HV12" s="585"/>
      <c r="HW12" s="585"/>
      <c r="HX12" s="585"/>
      <c r="HY12" s="585"/>
      <c r="HZ12" s="585"/>
      <c r="IA12" s="585"/>
      <c r="IB12" s="585"/>
      <c r="IC12" s="585"/>
      <c r="ID12" s="585"/>
      <c r="IE12" s="585"/>
      <c r="IF12" s="585"/>
      <c r="IG12" s="585"/>
      <c r="IH12" s="585"/>
      <c r="II12" s="585"/>
      <c r="IJ12" s="585"/>
      <c r="IK12" s="585"/>
      <c r="IL12" s="585"/>
      <c r="IM12" s="585"/>
      <c r="IN12" s="585"/>
      <c r="IO12" s="585"/>
      <c r="IP12" s="585"/>
      <c r="IQ12" s="585"/>
      <c r="IR12" s="585"/>
      <c r="IS12" s="585"/>
      <c r="IT12" s="585"/>
      <c r="IU12" s="585"/>
      <c r="IV12" s="585"/>
      <c r="IW12" s="585"/>
      <c r="IX12" s="585"/>
      <c r="IY12" s="585"/>
      <c r="IZ12" s="585"/>
      <c r="JA12" s="585"/>
      <c r="JB12" s="585"/>
      <c r="JC12" s="585"/>
      <c r="JD12" s="585"/>
      <c r="JE12" s="585"/>
      <c r="JF12" s="585"/>
      <c r="JG12" s="585"/>
      <c r="JH12" s="585"/>
      <c r="JI12" s="585"/>
      <c r="JJ12" s="585"/>
      <c r="JK12" s="585"/>
      <c r="JL12" s="585"/>
      <c r="JM12" s="585"/>
      <c r="JN12" s="585"/>
      <c r="JO12" s="585"/>
      <c r="JP12" s="585"/>
      <c r="JQ12" s="585"/>
      <c r="JR12" s="585"/>
      <c r="JS12" s="585"/>
      <c r="JT12" s="585"/>
      <c r="JU12" s="585"/>
      <c r="JV12" s="585"/>
      <c r="JW12" s="585"/>
      <c r="JX12" s="585"/>
      <c r="JY12" s="585"/>
      <c r="JZ12" s="585"/>
      <c r="KA12" s="585"/>
      <c r="KB12" s="585"/>
      <c r="KC12" s="585"/>
      <c r="KD12" s="585"/>
      <c r="KE12" s="585"/>
      <c r="KF12" s="585"/>
      <c r="KG12" s="585"/>
      <c r="KH12" s="585"/>
      <c r="KI12" s="585"/>
      <c r="KJ12" s="585"/>
      <c r="KK12" s="585"/>
      <c r="KL12" s="585"/>
      <c r="KM12" s="585"/>
      <c r="KN12" s="585"/>
      <c r="KO12" s="585"/>
      <c r="KP12" s="585"/>
      <c r="KQ12" s="585"/>
      <c r="KR12" s="585"/>
      <c r="KS12" s="585"/>
      <c r="KT12" s="585"/>
      <c r="KU12" s="585"/>
      <c r="KV12" s="585"/>
      <c r="KW12" s="585"/>
      <c r="KX12" s="585"/>
      <c r="KY12" s="585"/>
      <c r="KZ12" s="585"/>
      <c r="LA12" s="585"/>
      <c r="LB12" s="585"/>
      <c r="LC12" s="585"/>
      <c r="LD12" s="585"/>
      <c r="LE12" s="585"/>
      <c r="LF12" s="585"/>
      <c r="LG12" s="585"/>
      <c r="LH12" s="585"/>
      <c r="LI12" s="585"/>
      <c r="LJ12" s="585"/>
      <c r="LK12" s="585"/>
      <c r="LL12" s="585"/>
      <c r="LM12" s="585"/>
      <c r="LN12" s="585"/>
      <c r="LO12" s="585"/>
      <c r="LP12" s="585"/>
      <c r="LQ12" s="585"/>
      <c r="LR12" s="585"/>
      <c r="LS12" s="585"/>
      <c r="LT12" s="585"/>
      <c r="LU12" s="585"/>
      <c r="LV12" s="585"/>
      <c r="LW12" s="585"/>
      <c r="LX12" s="585"/>
      <c r="LY12" s="585"/>
      <c r="LZ12" s="585"/>
      <c r="MA12" s="585"/>
      <c r="MB12" s="585"/>
      <c r="MC12" s="585"/>
      <c r="MD12" s="585"/>
      <c r="ME12" s="585"/>
      <c r="MF12" s="585"/>
      <c r="MG12" s="585"/>
      <c r="MH12" s="585"/>
      <c r="MI12" s="585"/>
      <c r="MJ12" s="585"/>
      <c r="MK12" s="585"/>
      <c r="ML12" s="585"/>
      <c r="MM12" s="585"/>
      <c r="MN12" s="585"/>
      <c r="MO12" s="585"/>
      <c r="MP12" s="585"/>
      <c r="MQ12" s="585"/>
      <c r="MR12" s="585"/>
      <c r="MS12" s="585"/>
      <c r="MT12" s="585"/>
      <c r="MU12" s="585"/>
      <c r="MV12" s="585"/>
      <c r="MW12" s="585"/>
      <c r="MX12" s="585"/>
      <c r="MY12" s="585"/>
      <c r="MZ12" s="585"/>
      <c r="NA12" s="585"/>
      <c r="NB12" s="585"/>
      <c r="NC12" s="585"/>
      <c r="ND12" s="585"/>
      <c r="NE12" s="585"/>
      <c r="NF12" s="585"/>
      <c r="NG12" s="585"/>
      <c r="NH12" s="585"/>
      <c r="NI12" s="585"/>
      <c r="NJ12" s="585"/>
      <c r="NK12" s="585"/>
      <c r="NL12" s="585"/>
      <c r="NM12" s="585"/>
      <c r="NN12" s="585"/>
      <c r="NO12" s="585"/>
      <c r="NP12" s="585"/>
      <c r="NQ12" s="585"/>
      <c r="NR12" s="585"/>
      <c r="NS12" s="585"/>
      <c r="NT12" s="585"/>
      <c r="NU12" s="585"/>
      <c r="NV12" s="585"/>
      <c r="NW12" s="585"/>
      <c r="NX12" s="585"/>
      <c r="NY12" s="585"/>
      <c r="NZ12" s="585"/>
      <c r="OA12" s="585"/>
      <c r="OB12" s="585"/>
      <c r="OC12" s="585"/>
      <c r="OD12" s="585"/>
      <c r="OE12" s="585"/>
      <c r="OF12" s="585"/>
      <c r="OG12" s="585"/>
      <c r="OH12" s="585"/>
      <c r="OI12" s="585"/>
      <c r="OJ12" s="585"/>
      <c r="OK12" s="585"/>
      <c r="OL12" s="585"/>
      <c r="OM12" s="585"/>
      <c r="ON12" s="585"/>
      <c r="OO12" s="585"/>
      <c r="OP12" s="585"/>
      <c r="OQ12" s="585"/>
      <c r="OR12" s="585"/>
      <c r="OS12" s="585"/>
      <c r="OT12" s="585"/>
      <c r="OU12" s="585"/>
      <c r="OV12" s="585"/>
      <c r="OW12" s="585"/>
      <c r="OX12" s="585"/>
      <c r="OY12" s="585"/>
      <c r="OZ12" s="585"/>
      <c r="PA12" s="585"/>
      <c r="PB12" s="585"/>
      <c r="PC12" s="585"/>
      <c r="PD12" s="585"/>
      <c r="PE12" s="585"/>
      <c r="PF12" s="585"/>
      <c r="PG12" s="585"/>
      <c r="PH12" s="585"/>
      <c r="PI12" s="585"/>
      <c r="PJ12" s="585"/>
      <c r="PK12" s="585"/>
      <c r="PL12" s="585"/>
      <c r="PM12" s="585"/>
      <c r="PN12" s="585"/>
      <c r="PO12" s="585"/>
      <c r="PP12" s="585"/>
      <c r="PQ12" s="585"/>
      <c r="PR12" s="585"/>
      <c r="PS12" s="585"/>
      <c r="PT12" s="585"/>
      <c r="PU12" s="585"/>
      <c r="PV12" s="585"/>
      <c r="PW12" s="585"/>
      <c r="PX12" s="585"/>
      <c r="PY12" s="585"/>
      <c r="PZ12" s="585"/>
      <c r="QA12" s="585"/>
      <c r="QB12" s="585"/>
      <c r="QC12" s="585"/>
      <c r="QD12" s="585"/>
      <c r="QE12" s="585"/>
      <c r="QF12" s="585"/>
      <c r="QG12" s="585"/>
      <c r="QH12" s="585"/>
      <c r="QI12" s="585"/>
      <c r="QJ12" s="585"/>
      <c r="QK12" s="585"/>
      <c r="QL12" s="585"/>
      <c r="QM12" s="585"/>
      <c r="QN12" s="585"/>
      <c r="QO12" s="585"/>
      <c r="QP12" s="585"/>
      <c r="QQ12" s="585"/>
      <c r="QR12" s="585"/>
      <c r="QS12" s="585"/>
      <c r="QT12" s="585"/>
      <c r="QU12" s="585"/>
      <c r="QV12" s="585"/>
      <c r="QW12" s="585"/>
      <c r="QX12" s="585"/>
      <c r="QY12" s="585"/>
      <c r="QZ12" s="585"/>
      <c r="RA12" s="585"/>
      <c r="RB12" s="585"/>
      <c r="RC12" s="585"/>
      <c r="RD12" s="585"/>
      <c r="RE12" s="585"/>
      <c r="RF12" s="585"/>
      <c r="RG12" s="585"/>
      <c r="RH12" s="585"/>
      <c r="RI12" s="585"/>
      <c r="RJ12" s="585"/>
      <c r="RK12" s="585"/>
      <c r="RL12" s="585"/>
      <c r="RM12" s="585"/>
      <c r="RN12" s="585"/>
      <c r="RO12" s="585"/>
      <c r="RP12" s="585"/>
      <c r="RQ12" s="585"/>
      <c r="RR12" s="585"/>
      <c r="RS12" s="585"/>
      <c r="RT12" s="585"/>
      <c r="RU12" s="585"/>
      <c r="RV12" s="585"/>
      <c r="RW12" s="585"/>
      <c r="RX12" s="585"/>
      <c r="RY12" s="585"/>
      <c r="RZ12" s="585"/>
      <c r="SA12" s="585"/>
      <c r="SB12" s="585"/>
      <c r="SC12" s="585"/>
      <c r="SD12" s="585"/>
      <c r="SE12" s="585"/>
      <c r="SF12" s="585"/>
      <c r="SG12" s="585"/>
      <c r="SH12" s="585"/>
      <c r="SI12" s="585"/>
      <c r="SJ12" s="585"/>
      <c r="SK12" s="585"/>
      <c r="SL12" s="585"/>
      <c r="SM12" s="585"/>
      <c r="SN12" s="585"/>
      <c r="SO12" s="585"/>
      <c r="SP12" s="585"/>
      <c r="SQ12" s="585"/>
      <c r="SR12" s="585"/>
      <c r="SS12" s="585"/>
      <c r="ST12" s="585"/>
      <c r="SU12" s="585"/>
      <c r="SV12" s="585"/>
      <c r="SW12" s="585"/>
      <c r="SX12" s="585"/>
      <c r="SY12" s="585"/>
      <c r="SZ12" s="585"/>
      <c r="TA12" s="585"/>
      <c r="TB12" s="585"/>
      <c r="TC12" s="585"/>
      <c r="TD12" s="585"/>
      <c r="TE12" s="585"/>
      <c r="TF12" s="585"/>
      <c r="TG12" s="585"/>
      <c r="TH12" s="585"/>
      <c r="TI12" s="585"/>
      <c r="TJ12" s="585"/>
      <c r="TK12" s="585"/>
      <c r="TL12" s="585"/>
      <c r="TM12" s="585"/>
      <c r="TN12" s="585"/>
      <c r="TO12" s="585"/>
      <c r="TP12" s="585"/>
      <c r="TQ12" s="585"/>
      <c r="TR12" s="585"/>
      <c r="TS12" s="585"/>
      <c r="TT12" s="585"/>
      <c r="TU12" s="585"/>
      <c r="TV12" s="585"/>
      <c r="TW12" s="585"/>
      <c r="TX12" s="585"/>
      <c r="TY12" s="585"/>
      <c r="TZ12" s="585"/>
      <c r="UA12" s="585"/>
      <c r="UB12" s="585"/>
      <c r="UC12" s="585"/>
      <c r="UD12" s="585"/>
      <c r="UE12" s="585"/>
      <c r="UF12" s="585"/>
      <c r="UG12" s="585"/>
      <c r="UH12" s="585"/>
      <c r="UI12" s="585"/>
      <c r="UJ12" s="585"/>
      <c r="UK12" s="585"/>
      <c r="UL12" s="585"/>
      <c r="UM12" s="585"/>
      <c r="UN12" s="585"/>
      <c r="UO12" s="585"/>
      <c r="UP12" s="585"/>
      <c r="UQ12" s="585"/>
      <c r="UR12" s="585"/>
      <c r="US12" s="585"/>
      <c r="UT12" s="585"/>
      <c r="UU12" s="585"/>
      <c r="UV12" s="585"/>
      <c r="UW12" s="585"/>
      <c r="UX12" s="585"/>
      <c r="UY12" s="585"/>
      <c r="UZ12" s="585"/>
      <c r="VA12" s="585"/>
      <c r="VB12" s="585"/>
      <c r="VC12" s="585"/>
      <c r="VD12" s="585"/>
      <c r="VE12" s="585"/>
      <c r="VF12" s="585"/>
      <c r="VG12" s="585"/>
      <c r="VH12" s="585"/>
      <c r="VI12" s="585"/>
      <c r="VJ12" s="585"/>
      <c r="VK12" s="585"/>
      <c r="VL12" s="585"/>
      <c r="VM12" s="585"/>
      <c r="VN12" s="585"/>
      <c r="VO12" s="585"/>
      <c r="VP12" s="585"/>
      <c r="VQ12" s="585"/>
      <c r="VR12" s="585"/>
      <c r="VS12" s="585"/>
      <c r="VT12" s="585"/>
      <c r="VU12" s="585"/>
      <c r="VV12" s="585"/>
      <c r="VW12" s="585"/>
      <c r="VX12" s="585"/>
      <c r="VY12" s="585"/>
      <c r="VZ12" s="585"/>
      <c r="WA12" s="585"/>
      <c r="WB12" s="585"/>
      <c r="WC12" s="585"/>
      <c r="WD12" s="585"/>
      <c r="WE12" s="585"/>
      <c r="WF12" s="585"/>
      <c r="WG12" s="585"/>
      <c r="WH12" s="585"/>
      <c r="WI12" s="585"/>
      <c r="WJ12" s="585"/>
      <c r="WK12" s="585"/>
      <c r="WL12" s="585"/>
      <c r="WM12" s="585"/>
      <c r="WN12" s="585"/>
      <c r="WO12" s="585"/>
      <c r="WP12" s="585"/>
      <c r="WQ12" s="585"/>
      <c r="WR12" s="585"/>
      <c r="WS12" s="585"/>
      <c r="WT12" s="585"/>
      <c r="WU12" s="585"/>
      <c r="WV12" s="585"/>
      <c r="WW12" s="585"/>
      <c r="WX12" s="585"/>
      <c r="WY12" s="585"/>
      <c r="WZ12" s="585"/>
      <c r="XA12" s="585"/>
      <c r="XB12" s="585"/>
      <c r="XC12" s="585"/>
      <c r="XD12" s="585"/>
      <c r="XE12" s="585"/>
      <c r="XF12" s="585"/>
      <c r="XG12" s="585"/>
      <c r="XH12" s="585"/>
      <c r="XI12" s="585"/>
      <c r="XJ12" s="585"/>
      <c r="XK12" s="585"/>
      <c r="XL12" s="585"/>
      <c r="XM12" s="585"/>
      <c r="XN12" s="585"/>
      <c r="XO12" s="585"/>
      <c r="XP12" s="585"/>
      <c r="XQ12" s="585"/>
      <c r="XR12" s="585"/>
      <c r="XS12" s="585"/>
      <c r="XT12" s="585"/>
      <c r="XU12" s="585"/>
      <c r="XV12" s="585"/>
      <c r="XW12" s="585"/>
      <c r="XX12" s="585"/>
      <c r="XY12" s="585"/>
      <c r="XZ12" s="585"/>
      <c r="YA12" s="585"/>
      <c r="YB12" s="585"/>
      <c r="YC12" s="585"/>
      <c r="YD12" s="585"/>
      <c r="YE12" s="585"/>
      <c r="YF12" s="585"/>
      <c r="YG12" s="585"/>
      <c r="YH12" s="585"/>
      <c r="YI12" s="585"/>
      <c r="YJ12" s="585"/>
      <c r="YK12" s="585"/>
      <c r="YL12" s="585"/>
      <c r="YM12" s="585"/>
      <c r="YN12" s="585"/>
      <c r="YO12" s="585"/>
      <c r="YP12" s="585"/>
      <c r="YQ12" s="585"/>
      <c r="YR12" s="585"/>
      <c r="YS12" s="585"/>
      <c r="YT12" s="585"/>
      <c r="YU12" s="585"/>
      <c r="YV12" s="585"/>
      <c r="YW12" s="585"/>
      <c r="YX12" s="585"/>
      <c r="YY12" s="585"/>
      <c r="YZ12" s="585"/>
      <c r="ZA12" s="585"/>
      <c r="ZB12" s="585"/>
      <c r="ZC12" s="585"/>
      <c r="ZD12" s="585"/>
      <c r="ZE12" s="585"/>
      <c r="ZF12" s="585"/>
      <c r="ZG12" s="585"/>
      <c r="ZH12" s="585"/>
      <c r="ZI12" s="585"/>
      <c r="ZJ12" s="585"/>
      <c r="ZK12" s="585"/>
      <c r="ZL12" s="585"/>
      <c r="ZM12" s="585"/>
      <c r="ZN12" s="585"/>
      <c r="ZO12" s="585"/>
      <c r="ZP12" s="585"/>
      <c r="ZQ12" s="585"/>
      <c r="ZR12" s="585"/>
      <c r="ZS12" s="585"/>
      <c r="ZT12" s="585"/>
      <c r="ZU12" s="585"/>
      <c r="ZV12" s="585"/>
      <c r="ZW12" s="585"/>
      <c r="ZX12" s="585"/>
      <c r="ZY12" s="585"/>
      <c r="ZZ12" s="585"/>
      <c r="AAA12" s="585"/>
      <c r="AAB12" s="585"/>
      <c r="AAC12" s="585"/>
      <c r="AAD12" s="585"/>
      <c r="AAE12" s="585"/>
      <c r="AAF12" s="585"/>
      <c r="AAG12" s="585"/>
      <c r="AAH12" s="585"/>
      <c r="AAI12" s="585"/>
      <c r="AAJ12" s="585"/>
      <c r="AAK12" s="585"/>
      <c r="AAL12" s="585"/>
      <c r="AAM12" s="585"/>
      <c r="AAN12" s="585"/>
      <c r="AAO12" s="585"/>
      <c r="AAP12" s="585"/>
      <c r="AAQ12" s="585"/>
      <c r="AAR12" s="585"/>
      <c r="AAS12" s="585"/>
      <c r="AAT12" s="585"/>
      <c r="AAU12" s="585"/>
      <c r="AAV12" s="585"/>
      <c r="AAW12" s="585"/>
      <c r="AAX12" s="585"/>
      <c r="AAY12" s="585"/>
      <c r="AAZ12" s="585"/>
      <c r="ABA12" s="585"/>
      <c r="ABB12" s="585"/>
      <c r="ABC12" s="585"/>
      <c r="ABD12" s="585"/>
      <c r="ABE12" s="585"/>
      <c r="ABF12" s="585"/>
      <c r="ABG12" s="585"/>
      <c r="ABH12" s="585"/>
      <c r="ABI12" s="585"/>
      <c r="ABJ12" s="585"/>
      <c r="ABK12" s="585"/>
      <c r="ABL12" s="585"/>
      <c r="ABM12" s="585"/>
      <c r="ABN12" s="585"/>
      <c r="ABO12" s="585"/>
      <c r="ABP12" s="585"/>
      <c r="ABQ12" s="585"/>
      <c r="ABR12" s="585"/>
      <c r="ABS12" s="585"/>
      <c r="ABT12" s="585"/>
      <c r="ABU12" s="585"/>
      <c r="ABV12" s="585"/>
      <c r="ABW12" s="585"/>
      <c r="ABX12" s="585"/>
      <c r="ABY12" s="585"/>
      <c r="ABZ12" s="585"/>
      <c r="ACA12" s="585"/>
      <c r="ACB12" s="585"/>
      <c r="ACC12" s="585"/>
      <c r="ACD12" s="585"/>
      <c r="ACE12" s="585"/>
      <c r="ACF12" s="585"/>
      <c r="ACG12" s="585"/>
      <c r="ACH12" s="585"/>
      <c r="ACI12" s="585"/>
      <c r="ACJ12" s="585"/>
      <c r="ACK12" s="585"/>
      <c r="ACL12" s="585"/>
      <c r="ACM12" s="585"/>
      <c r="ACN12" s="585"/>
      <c r="ACO12" s="585"/>
      <c r="ACP12" s="585"/>
      <c r="ACQ12" s="585"/>
      <c r="ACR12" s="585"/>
      <c r="ACS12" s="585"/>
      <c r="ACT12" s="585"/>
      <c r="ACU12" s="585"/>
      <c r="ACV12" s="585"/>
      <c r="ACW12" s="585"/>
      <c r="ACX12" s="585"/>
      <c r="ACY12" s="585"/>
      <c r="ACZ12" s="585"/>
      <c r="ADA12" s="585"/>
      <c r="ADB12" s="585"/>
      <c r="ADC12" s="585"/>
      <c r="ADD12" s="585"/>
      <c r="ADE12" s="585"/>
      <c r="ADF12" s="585"/>
      <c r="ADG12" s="585"/>
      <c r="ADH12" s="585"/>
      <c r="ADI12" s="585"/>
      <c r="ADJ12" s="585"/>
      <c r="ADK12" s="585"/>
      <c r="ADL12" s="585"/>
      <c r="ADM12" s="585"/>
      <c r="ADN12" s="585"/>
      <c r="ADO12" s="585"/>
      <c r="ADP12" s="585"/>
      <c r="ADQ12" s="585"/>
      <c r="ADR12" s="585"/>
      <c r="ADS12" s="585"/>
      <c r="ADT12" s="585"/>
      <c r="ADU12" s="585"/>
      <c r="ADV12" s="585"/>
      <c r="ADW12" s="585"/>
      <c r="ADX12" s="585"/>
      <c r="ADY12" s="585"/>
      <c r="ADZ12" s="585"/>
      <c r="AEA12" s="585"/>
      <c r="AEB12" s="585"/>
      <c r="AEC12" s="585"/>
      <c r="AED12" s="585"/>
      <c r="AEE12" s="585"/>
      <c r="AEF12" s="585"/>
      <c r="AEG12" s="585"/>
      <c r="AEH12" s="585"/>
      <c r="AEI12" s="585"/>
      <c r="AEJ12" s="585"/>
      <c r="AEK12" s="585"/>
      <c r="AEL12" s="585"/>
      <c r="AEM12" s="585"/>
      <c r="AEN12" s="585"/>
      <c r="AEO12" s="585"/>
      <c r="AEP12" s="585"/>
      <c r="AEQ12" s="585"/>
      <c r="AER12" s="585"/>
      <c r="AES12" s="585"/>
      <c r="AET12" s="585"/>
      <c r="AEU12" s="585"/>
      <c r="AEV12" s="585"/>
      <c r="AEW12" s="585"/>
      <c r="AEX12" s="585"/>
      <c r="AEY12" s="585"/>
      <c r="AEZ12" s="585"/>
      <c r="AFA12" s="585"/>
      <c r="AFB12" s="585"/>
      <c r="AFC12" s="585"/>
      <c r="AFD12" s="585"/>
      <c r="AFE12" s="585"/>
      <c r="AFF12" s="585"/>
      <c r="AFG12" s="585"/>
      <c r="AFH12" s="585"/>
      <c r="AFI12" s="585"/>
      <c r="AFJ12" s="585"/>
      <c r="AFK12" s="585"/>
      <c r="AFL12" s="585"/>
      <c r="AFM12" s="585"/>
      <c r="AFN12" s="585"/>
      <c r="AFO12" s="585"/>
      <c r="AFP12" s="585"/>
      <c r="AFQ12" s="585"/>
      <c r="AFR12" s="585"/>
      <c r="AFS12" s="585"/>
      <c r="AFT12" s="585"/>
      <c r="AFU12" s="585"/>
      <c r="AFV12" s="585"/>
      <c r="AFW12" s="585"/>
      <c r="AFX12" s="585"/>
      <c r="AFY12" s="585"/>
      <c r="AFZ12" s="585"/>
      <c r="AGA12" s="585"/>
      <c r="AGB12" s="585"/>
      <c r="AGC12" s="585"/>
      <c r="AGD12" s="585"/>
      <c r="AGE12" s="585"/>
      <c r="AGF12" s="585"/>
      <c r="AGG12" s="585"/>
      <c r="AGH12" s="585"/>
      <c r="AGI12" s="585"/>
      <c r="AGJ12" s="585"/>
      <c r="AGK12" s="585"/>
      <c r="AGL12" s="585"/>
      <c r="AGM12" s="585"/>
      <c r="AGN12" s="585"/>
      <c r="AGO12" s="585"/>
      <c r="AGP12" s="585"/>
      <c r="AGQ12" s="585"/>
      <c r="AGR12" s="585"/>
      <c r="AGS12" s="585"/>
      <c r="AGT12" s="585"/>
      <c r="AGU12" s="585"/>
      <c r="AGV12" s="585"/>
      <c r="AGW12" s="585"/>
      <c r="AGX12" s="585"/>
      <c r="AGY12" s="585"/>
      <c r="AGZ12" s="585"/>
      <c r="AHA12" s="585"/>
      <c r="AHB12" s="585"/>
      <c r="AHC12" s="585"/>
      <c r="AHD12" s="585"/>
      <c r="AHE12" s="585"/>
      <c r="AHF12" s="585"/>
      <c r="AHG12" s="585"/>
      <c r="AHH12" s="585"/>
      <c r="AHI12" s="585"/>
      <c r="AHJ12" s="585"/>
      <c r="AHK12" s="585"/>
      <c r="AHL12" s="585"/>
      <c r="AHM12" s="585"/>
      <c r="AHN12" s="585"/>
      <c r="AHO12" s="585"/>
      <c r="AHP12" s="585"/>
      <c r="AHQ12" s="585"/>
      <c r="AHR12" s="585"/>
      <c r="AHS12" s="585"/>
      <c r="AHT12" s="585"/>
      <c r="AHU12" s="585"/>
      <c r="AHV12" s="585"/>
      <c r="AHW12" s="585"/>
      <c r="AHX12" s="585"/>
      <c r="AHY12" s="585"/>
      <c r="AHZ12" s="585"/>
      <c r="AIA12" s="585"/>
      <c r="AIB12" s="585"/>
      <c r="AIC12" s="585"/>
      <c r="AID12" s="585"/>
      <c r="AIE12" s="585"/>
      <c r="AIF12" s="585"/>
      <c r="AIG12" s="585"/>
      <c r="AIH12" s="585"/>
      <c r="AII12" s="585"/>
      <c r="AIJ12" s="585"/>
      <c r="AIK12" s="585"/>
      <c r="AIL12" s="585"/>
      <c r="AIM12" s="585"/>
      <c r="AIN12" s="585"/>
      <c r="AIO12" s="585"/>
      <c r="AIP12" s="585"/>
      <c r="AIQ12" s="585"/>
      <c r="AIR12" s="585"/>
      <c r="AIS12" s="585"/>
      <c r="AIT12" s="585"/>
      <c r="AIU12" s="585"/>
      <c r="AIV12" s="585"/>
      <c r="AIW12" s="585"/>
      <c r="AIX12" s="585"/>
      <c r="AIY12" s="585"/>
      <c r="AIZ12" s="585"/>
      <c r="AJA12" s="585"/>
      <c r="AJB12" s="585"/>
      <c r="AJC12" s="585"/>
      <c r="AJD12" s="585"/>
      <c r="AJE12" s="585"/>
      <c r="AJF12" s="585"/>
      <c r="AJG12" s="585"/>
      <c r="AJH12" s="585"/>
      <c r="AJI12" s="585"/>
      <c r="AJJ12" s="585"/>
      <c r="AJK12" s="585"/>
      <c r="AJL12" s="585"/>
      <c r="AJM12" s="585"/>
      <c r="AJN12" s="585"/>
      <c r="AJO12" s="585"/>
      <c r="AJP12" s="585"/>
      <c r="AJQ12" s="585"/>
      <c r="AJR12" s="585"/>
      <c r="AJS12" s="585"/>
      <c r="AJT12" s="585"/>
      <c r="AJU12" s="585"/>
      <c r="AJV12" s="585"/>
      <c r="AJW12" s="585"/>
      <c r="AJX12" s="585"/>
      <c r="AJY12" s="585"/>
      <c r="AJZ12" s="585"/>
      <c r="AKA12" s="585"/>
      <c r="AKB12" s="585"/>
      <c r="AKC12" s="585"/>
      <c r="AKD12" s="585"/>
      <c r="AKE12" s="585"/>
      <c r="AKF12" s="585"/>
      <c r="AKG12" s="585"/>
      <c r="AKH12" s="585"/>
      <c r="AKI12" s="585"/>
      <c r="AKJ12" s="585"/>
      <c r="AKK12" s="585"/>
      <c r="AKL12" s="585"/>
      <c r="AKM12" s="585"/>
      <c r="AKN12" s="585"/>
      <c r="AKO12" s="585"/>
      <c r="AKP12" s="585"/>
      <c r="AKQ12" s="585"/>
      <c r="AKR12" s="585"/>
      <c r="AKS12" s="585"/>
      <c r="AKT12" s="585"/>
      <c r="AKU12" s="585"/>
      <c r="AKV12" s="585"/>
      <c r="AKW12" s="585"/>
      <c r="AKX12" s="585"/>
      <c r="AKY12" s="585"/>
      <c r="AKZ12" s="585"/>
      <c r="ALA12" s="585"/>
      <c r="ALB12" s="585"/>
      <c r="ALC12" s="585"/>
      <c r="ALD12" s="585"/>
      <c r="ALE12" s="585"/>
      <c r="ALF12" s="585"/>
      <c r="ALG12" s="585"/>
      <c r="ALH12" s="585"/>
      <c r="ALI12" s="585"/>
      <c r="ALJ12" s="585"/>
      <c r="ALK12" s="585"/>
      <c r="ALL12" s="585"/>
      <c r="ALM12" s="585"/>
      <c r="ALN12" s="585"/>
      <c r="ALO12" s="585"/>
      <c r="ALP12" s="585"/>
      <c r="ALQ12" s="585"/>
      <c r="ALR12" s="585"/>
      <c r="ALS12" s="585"/>
      <c r="ALT12" s="585"/>
      <c r="ALU12" s="585"/>
      <c r="ALV12" s="585"/>
      <c r="ALW12" s="585"/>
      <c r="ALX12" s="585"/>
      <c r="ALY12" s="585"/>
      <c r="ALZ12" s="585"/>
      <c r="AMA12" s="585"/>
      <c r="AMB12" s="585"/>
      <c r="AMC12" s="585"/>
      <c r="AMD12" s="585"/>
      <c r="AME12" s="585"/>
      <c r="AMF12" s="585"/>
      <c r="AMG12" s="585"/>
      <c r="AMH12" s="585"/>
      <c r="AMI12" s="585"/>
      <c r="AMJ12" s="585"/>
      <c r="AMK12" s="585"/>
    </row>
    <row r="13" spans="1:1025" s="586" customFormat="1" ht="39" customHeight="1" x14ac:dyDescent="0.35">
      <c r="A13" s="577" t="s">
        <v>2057</v>
      </c>
      <c r="B13" s="587" t="s">
        <v>2058</v>
      </c>
      <c r="C13" s="588" t="s">
        <v>2038</v>
      </c>
      <c r="D13" s="589" t="s">
        <v>345</v>
      </c>
      <c r="E13" s="581" t="s">
        <v>888</v>
      </c>
      <c r="F13" s="581">
        <v>0</v>
      </c>
      <c r="G13" s="581">
        <v>0</v>
      </c>
      <c r="H13" s="581" t="s">
        <v>888</v>
      </c>
      <c r="I13" s="581">
        <v>0</v>
      </c>
      <c r="J13" s="581">
        <v>0</v>
      </c>
      <c r="K13" s="581">
        <v>0</v>
      </c>
      <c r="L13" s="581">
        <v>0</v>
      </c>
      <c r="M13" s="581" t="s">
        <v>888</v>
      </c>
      <c r="N13" s="581" t="s">
        <v>888</v>
      </c>
      <c r="O13" s="582"/>
      <c r="P13" s="590" t="str">
        <f t="shared" si="0"/>
        <v>NA</v>
      </c>
      <c r="Q13" s="591" t="str">
        <f t="shared" si="1"/>
        <v>NA</v>
      </c>
      <c r="R13" s="585"/>
      <c r="S13" s="585"/>
      <c r="T13" s="585"/>
      <c r="U13" s="585"/>
      <c r="V13" s="585"/>
      <c r="W13" s="585"/>
      <c r="X13" s="585"/>
      <c r="Y13" s="585"/>
      <c r="Z13" s="585"/>
      <c r="AA13" s="585"/>
      <c r="AB13" s="585"/>
      <c r="AC13" s="585"/>
      <c r="AD13" s="585"/>
      <c r="AE13" s="585"/>
      <c r="AF13" s="585"/>
      <c r="AG13" s="585"/>
      <c r="AH13" s="585"/>
      <c r="AI13" s="585"/>
      <c r="AJ13" s="585"/>
      <c r="AK13" s="585"/>
      <c r="AL13" s="585"/>
      <c r="AM13" s="585"/>
      <c r="AN13" s="585"/>
      <c r="AO13" s="585"/>
      <c r="AP13" s="585"/>
      <c r="AQ13" s="585"/>
      <c r="AR13" s="585"/>
      <c r="AS13" s="585"/>
      <c r="AT13" s="585"/>
      <c r="AU13" s="585"/>
      <c r="AV13" s="585"/>
      <c r="AW13" s="585"/>
      <c r="AX13" s="585"/>
      <c r="AY13" s="585"/>
      <c r="AZ13" s="585"/>
      <c r="BA13" s="585"/>
      <c r="BB13" s="585"/>
      <c r="BC13" s="585"/>
      <c r="BD13" s="585"/>
      <c r="BE13" s="585"/>
      <c r="BF13" s="585"/>
      <c r="BG13" s="585"/>
      <c r="BH13" s="585"/>
      <c r="BI13" s="585"/>
      <c r="BJ13" s="585"/>
      <c r="BK13" s="585"/>
      <c r="BL13" s="585"/>
      <c r="BM13" s="585"/>
      <c r="BN13" s="585"/>
      <c r="BO13" s="585"/>
      <c r="BP13" s="585"/>
      <c r="BQ13" s="585"/>
      <c r="BR13" s="585"/>
      <c r="BS13" s="585"/>
      <c r="BT13" s="585"/>
      <c r="BU13" s="585"/>
      <c r="BV13" s="585"/>
      <c r="BW13" s="585"/>
      <c r="BX13" s="585"/>
      <c r="BY13" s="585"/>
      <c r="BZ13" s="585"/>
      <c r="CA13" s="585"/>
      <c r="CB13" s="585"/>
      <c r="CC13" s="585"/>
      <c r="CD13" s="585"/>
      <c r="CE13" s="585"/>
      <c r="CF13" s="585"/>
      <c r="CG13" s="585"/>
      <c r="CH13" s="585"/>
      <c r="CI13" s="585"/>
      <c r="CJ13" s="585"/>
      <c r="CK13" s="585"/>
      <c r="CL13" s="585"/>
      <c r="CM13" s="585"/>
      <c r="CN13" s="585"/>
      <c r="CO13" s="585"/>
      <c r="CP13" s="585"/>
      <c r="CQ13" s="585"/>
      <c r="CR13" s="585"/>
      <c r="CS13" s="585"/>
      <c r="CT13" s="585"/>
      <c r="CU13" s="585"/>
      <c r="CV13" s="585"/>
      <c r="CW13" s="585"/>
      <c r="CX13" s="585"/>
      <c r="CY13" s="585"/>
      <c r="CZ13" s="585"/>
      <c r="DA13" s="585"/>
      <c r="DB13" s="585"/>
      <c r="DC13" s="585"/>
      <c r="DD13" s="585"/>
      <c r="DE13" s="585"/>
      <c r="DF13" s="585"/>
      <c r="DG13" s="585"/>
      <c r="DH13" s="585"/>
      <c r="DI13" s="585"/>
      <c r="DJ13" s="585"/>
      <c r="DK13" s="585"/>
      <c r="DL13" s="585"/>
      <c r="DM13" s="585"/>
      <c r="DN13" s="585"/>
      <c r="DO13" s="585"/>
      <c r="DP13" s="585"/>
      <c r="DQ13" s="585"/>
      <c r="DR13" s="585"/>
      <c r="DS13" s="585"/>
      <c r="DT13" s="585"/>
      <c r="DU13" s="585"/>
      <c r="DV13" s="585"/>
      <c r="DW13" s="585"/>
      <c r="DX13" s="585"/>
      <c r="DY13" s="585"/>
      <c r="DZ13" s="585"/>
      <c r="EA13" s="585"/>
      <c r="EB13" s="585"/>
      <c r="EC13" s="585"/>
      <c r="ED13" s="585"/>
      <c r="EE13" s="585"/>
      <c r="EF13" s="585"/>
      <c r="EG13" s="585"/>
      <c r="EH13" s="585"/>
      <c r="EI13" s="585"/>
      <c r="EJ13" s="585"/>
      <c r="EK13" s="585"/>
      <c r="EL13" s="585"/>
      <c r="EM13" s="585"/>
      <c r="EN13" s="585"/>
      <c r="EO13" s="585"/>
      <c r="EP13" s="585"/>
      <c r="EQ13" s="585"/>
      <c r="ER13" s="585"/>
      <c r="ES13" s="585"/>
      <c r="ET13" s="585"/>
      <c r="EU13" s="585"/>
      <c r="EV13" s="585"/>
      <c r="EW13" s="585"/>
      <c r="EX13" s="585"/>
      <c r="EY13" s="585"/>
      <c r="EZ13" s="585"/>
      <c r="FA13" s="585"/>
      <c r="FB13" s="585"/>
      <c r="FC13" s="585"/>
      <c r="FD13" s="585"/>
      <c r="FE13" s="585"/>
      <c r="FF13" s="585"/>
      <c r="FG13" s="585"/>
      <c r="FH13" s="585"/>
      <c r="FI13" s="585"/>
      <c r="FJ13" s="585"/>
      <c r="FK13" s="585"/>
      <c r="FL13" s="585"/>
      <c r="FM13" s="585"/>
      <c r="FN13" s="585"/>
      <c r="FO13" s="585"/>
      <c r="FP13" s="585"/>
      <c r="FQ13" s="585"/>
      <c r="FR13" s="585"/>
      <c r="FS13" s="585"/>
      <c r="FT13" s="585"/>
      <c r="FU13" s="585"/>
      <c r="FV13" s="585"/>
      <c r="FW13" s="585"/>
      <c r="FX13" s="585"/>
      <c r="FY13" s="585"/>
      <c r="FZ13" s="585"/>
      <c r="GA13" s="585"/>
      <c r="GB13" s="585"/>
      <c r="GC13" s="585"/>
      <c r="GD13" s="585"/>
      <c r="GE13" s="585"/>
      <c r="GF13" s="585"/>
      <c r="GG13" s="585"/>
      <c r="GH13" s="585"/>
      <c r="GI13" s="585"/>
      <c r="GJ13" s="585"/>
      <c r="GK13" s="585"/>
      <c r="GL13" s="585"/>
      <c r="GM13" s="585"/>
      <c r="GN13" s="585"/>
      <c r="GO13" s="585"/>
      <c r="GP13" s="585"/>
      <c r="GQ13" s="585"/>
      <c r="GR13" s="585"/>
      <c r="GS13" s="585"/>
      <c r="GT13" s="585"/>
      <c r="GU13" s="585"/>
      <c r="GV13" s="585"/>
      <c r="GW13" s="585"/>
      <c r="GX13" s="585"/>
      <c r="GY13" s="585"/>
      <c r="GZ13" s="585"/>
      <c r="HA13" s="585"/>
      <c r="HB13" s="585"/>
      <c r="HC13" s="585"/>
      <c r="HD13" s="585"/>
      <c r="HE13" s="585"/>
      <c r="HF13" s="585"/>
      <c r="HG13" s="585"/>
      <c r="HH13" s="585"/>
      <c r="HI13" s="585"/>
      <c r="HJ13" s="585"/>
      <c r="HK13" s="585"/>
      <c r="HL13" s="585"/>
      <c r="HM13" s="585"/>
      <c r="HN13" s="585"/>
      <c r="HO13" s="585"/>
      <c r="HP13" s="585"/>
      <c r="HQ13" s="585"/>
      <c r="HR13" s="585"/>
      <c r="HS13" s="585"/>
      <c r="HT13" s="585"/>
      <c r="HU13" s="585"/>
      <c r="HV13" s="585"/>
      <c r="HW13" s="585"/>
      <c r="HX13" s="585"/>
      <c r="HY13" s="585"/>
      <c r="HZ13" s="585"/>
      <c r="IA13" s="585"/>
      <c r="IB13" s="585"/>
      <c r="IC13" s="585"/>
      <c r="ID13" s="585"/>
      <c r="IE13" s="585"/>
      <c r="IF13" s="585"/>
      <c r="IG13" s="585"/>
      <c r="IH13" s="585"/>
      <c r="II13" s="585"/>
      <c r="IJ13" s="585"/>
      <c r="IK13" s="585"/>
      <c r="IL13" s="585"/>
      <c r="IM13" s="585"/>
      <c r="IN13" s="585"/>
      <c r="IO13" s="585"/>
      <c r="IP13" s="585"/>
      <c r="IQ13" s="585"/>
      <c r="IR13" s="585"/>
      <c r="IS13" s="585"/>
      <c r="IT13" s="585"/>
      <c r="IU13" s="585"/>
      <c r="IV13" s="585"/>
      <c r="IW13" s="585"/>
      <c r="IX13" s="585"/>
      <c r="IY13" s="585"/>
      <c r="IZ13" s="585"/>
      <c r="JA13" s="585"/>
      <c r="JB13" s="585"/>
      <c r="JC13" s="585"/>
      <c r="JD13" s="585"/>
      <c r="JE13" s="585"/>
      <c r="JF13" s="585"/>
      <c r="JG13" s="585"/>
      <c r="JH13" s="585"/>
      <c r="JI13" s="585"/>
      <c r="JJ13" s="585"/>
      <c r="JK13" s="585"/>
      <c r="JL13" s="585"/>
      <c r="JM13" s="585"/>
      <c r="JN13" s="585"/>
      <c r="JO13" s="585"/>
      <c r="JP13" s="585"/>
      <c r="JQ13" s="585"/>
      <c r="JR13" s="585"/>
      <c r="JS13" s="585"/>
      <c r="JT13" s="585"/>
      <c r="JU13" s="585"/>
      <c r="JV13" s="585"/>
      <c r="JW13" s="585"/>
      <c r="JX13" s="585"/>
      <c r="JY13" s="585"/>
      <c r="JZ13" s="585"/>
      <c r="KA13" s="585"/>
      <c r="KB13" s="585"/>
      <c r="KC13" s="585"/>
      <c r="KD13" s="585"/>
      <c r="KE13" s="585"/>
      <c r="KF13" s="585"/>
      <c r="KG13" s="585"/>
      <c r="KH13" s="585"/>
      <c r="KI13" s="585"/>
      <c r="KJ13" s="585"/>
      <c r="KK13" s="585"/>
      <c r="KL13" s="585"/>
      <c r="KM13" s="585"/>
      <c r="KN13" s="585"/>
      <c r="KO13" s="585"/>
      <c r="KP13" s="585"/>
      <c r="KQ13" s="585"/>
      <c r="KR13" s="585"/>
      <c r="KS13" s="585"/>
      <c r="KT13" s="585"/>
      <c r="KU13" s="585"/>
      <c r="KV13" s="585"/>
      <c r="KW13" s="585"/>
      <c r="KX13" s="585"/>
      <c r="KY13" s="585"/>
      <c r="KZ13" s="585"/>
      <c r="LA13" s="585"/>
      <c r="LB13" s="585"/>
      <c r="LC13" s="585"/>
      <c r="LD13" s="585"/>
      <c r="LE13" s="585"/>
      <c r="LF13" s="585"/>
      <c r="LG13" s="585"/>
      <c r="LH13" s="585"/>
      <c r="LI13" s="585"/>
      <c r="LJ13" s="585"/>
      <c r="LK13" s="585"/>
      <c r="LL13" s="585"/>
      <c r="LM13" s="585"/>
      <c r="LN13" s="585"/>
      <c r="LO13" s="585"/>
      <c r="LP13" s="585"/>
      <c r="LQ13" s="585"/>
      <c r="LR13" s="585"/>
      <c r="LS13" s="585"/>
      <c r="LT13" s="585"/>
      <c r="LU13" s="585"/>
      <c r="LV13" s="585"/>
      <c r="LW13" s="585"/>
      <c r="LX13" s="585"/>
      <c r="LY13" s="585"/>
      <c r="LZ13" s="585"/>
      <c r="MA13" s="585"/>
      <c r="MB13" s="585"/>
      <c r="MC13" s="585"/>
      <c r="MD13" s="585"/>
      <c r="ME13" s="585"/>
      <c r="MF13" s="585"/>
      <c r="MG13" s="585"/>
      <c r="MH13" s="585"/>
      <c r="MI13" s="585"/>
      <c r="MJ13" s="585"/>
      <c r="MK13" s="585"/>
      <c r="ML13" s="585"/>
      <c r="MM13" s="585"/>
      <c r="MN13" s="585"/>
      <c r="MO13" s="585"/>
      <c r="MP13" s="585"/>
      <c r="MQ13" s="585"/>
      <c r="MR13" s="585"/>
      <c r="MS13" s="585"/>
      <c r="MT13" s="585"/>
      <c r="MU13" s="585"/>
      <c r="MV13" s="585"/>
      <c r="MW13" s="585"/>
      <c r="MX13" s="585"/>
      <c r="MY13" s="585"/>
      <c r="MZ13" s="585"/>
      <c r="NA13" s="585"/>
      <c r="NB13" s="585"/>
      <c r="NC13" s="585"/>
      <c r="ND13" s="585"/>
      <c r="NE13" s="585"/>
      <c r="NF13" s="585"/>
      <c r="NG13" s="585"/>
      <c r="NH13" s="585"/>
      <c r="NI13" s="585"/>
      <c r="NJ13" s="585"/>
      <c r="NK13" s="585"/>
      <c r="NL13" s="585"/>
      <c r="NM13" s="585"/>
      <c r="NN13" s="585"/>
      <c r="NO13" s="585"/>
      <c r="NP13" s="585"/>
      <c r="NQ13" s="585"/>
      <c r="NR13" s="585"/>
      <c r="NS13" s="585"/>
      <c r="NT13" s="585"/>
      <c r="NU13" s="585"/>
      <c r="NV13" s="585"/>
      <c r="NW13" s="585"/>
      <c r="NX13" s="585"/>
      <c r="NY13" s="585"/>
      <c r="NZ13" s="585"/>
      <c r="OA13" s="585"/>
      <c r="OB13" s="585"/>
      <c r="OC13" s="585"/>
      <c r="OD13" s="585"/>
      <c r="OE13" s="585"/>
      <c r="OF13" s="585"/>
      <c r="OG13" s="585"/>
      <c r="OH13" s="585"/>
      <c r="OI13" s="585"/>
      <c r="OJ13" s="585"/>
      <c r="OK13" s="585"/>
      <c r="OL13" s="585"/>
      <c r="OM13" s="585"/>
      <c r="ON13" s="585"/>
      <c r="OO13" s="585"/>
      <c r="OP13" s="585"/>
      <c r="OQ13" s="585"/>
      <c r="OR13" s="585"/>
      <c r="OS13" s="585"/>
      <c r="OT13" s="585"/>
      <c r="OU13" s="585"/>
      <c r="OV13" s="585"/>
      <c r="OW13" s="585"/>
      <c r="OX13" s="585"/>
      <c r="OY13" s="585"/>
      <c r="OZ13" s="585"/>
      <c r="PA13" s="585"/>
      <c r="PB13" s="585"/>
      <c r="PC13" s="585"/>
      <c r="PD13" s="585"/>
      <c r="PE13" s="585"/>
      <c r="PF13" s="585"/>
      <c r="PG13" s="585"/>
      <c r="PH13" s="585"/>
      <c r="PI13" s="585"/>
      <c r="PJ13" s="585"/>
      <c r="PK13" s="585"/>
      <c r="PL13" s="585"/>
      <c r="PM13" s="585"/>
      <c r="PN13" s="585"/>
      <c r="PO13" s="585"/>
      <c r="PP13" s="585"/>
      <c r="PQ13" s="585"/>
      <c r="PR13" s="585"/>
      <c r="PS13" s="585"/>
      <c r="PT13" s="585"/>
      <c r="PU13" s="585"/>
      <c r="PV13" s="585"/>
      <c r="PW13" s="585"/>
      <c r="PX13" s="585"/>
      <c r="PY13" s="585"/>
      <c r="PZ13" s="585"/>
      <c r="QA13" s="585"/>
      <c r="QB13" s="585"/>
      <c r="QC13" s="585"/>
      <c r="QD13" s="585"/>
      <c r="QE13" s="585"/>
      <c r="QF13" s="585"/>
      <c r="QG13" s="585"/>
      <c r="QH13" s="585"/>
      <c r="QI13" s="585"/>
      <c r="QJ13" s="585"/>
      <c r="QK13" s="585"/>
      <c r="QL13" s="585"/>
      <c r="QM13" s="585"/>
      <c r="QN13" s="585"/>
      <c r="QO13" s="585"/>
      <c r="QP13" s="585"/>
      <c r="QQ13" s="585"/>
      <c r="QR13" s="585"/>
      <c r="QS13" s="585"/>
      <c r="QT13" s="585"/>
      <c r="QU13" s="585"/>
      <c r="QV13" s="585"/>
      <c r="QW13" s="585"/>
      <c r="QX13" s="585"/>
      <c r="QY13" s="585"/>
      <c r="QZ13" s="585"/>
      <c r="RA13" s="585"/>
      <c r="RB13" s="585"/>
      <c r="RC13" s="585"/>
      <c r="RD13" s="585"/>
      <c r="RE13" s="585"/>
      <c r="RF13" s="585"/>
      <c r="RG13" s="585"/>
      <c r="RH13" s="585"/>
      <c r="RI13" s="585"/>
      <c r="RJ13" s="585"/>
      <c r="RK13" s="585"/>
      <c r="RL13" s="585"/>
      <c r="RM13" s="585"/>
      <c r="RN13" s="585"/>
      <c r="RO13" s="585"/>
      <c r="RP13" s="585"/>
      <c r="RQ13" s="585"/>
      <c r="RR13" s="585"/>
      <c r="RS13" s="585"/>
      <c r="RT13" s="585"/>
      <c r="RU13" s="585"/>
      <c r="RV13" s="585"/>
      <c r="RW13" s="585"/>
      <c r="RX13" s="585"/>
      <c r="RY13" s="585"/>
      <c r="RZ13" s="585"/>
      <c r="SA13" s="585"/>
      <c r="SB13" s="585"/>
      <c r="SC13" s="585"/>
      <c r="SD13" s="585"/>
      <c r="SE13" s="585"/>
      <c r="SF13" s="585"/>
      <c r="SG13" s="585"/>
      <c r="SH13" s="585"/>
      <c r="SI13" s="585"/>
      <c r="SJ13" s="585"/>
      <c r="SK13" s="585"/>
      <c r="SL13" s="585"/>
      <c r="SM13" s="585"/>
      <c r="SN13" s="585"/>
      <c r="SO13" s="585"/>
      <c r="SP13" s="585"/>
      <c r="SQ13" s="585"/>
      <c r="SR13" s="585"/>
      <c r="SS13" s="585"/>
      <c r="ST13" s="585"/>
      <c r="SU13" s="585"/>
      <c r="SV13" s="585"/>
      <c r="SW13" s="585"/>
      <c r="SX13" s="585"/>
      <c r="SY13" s="585"/>
      <c r="SZ13" s="585"/>
      <c r="TA13" s="585"/>
      <c r="TB13" s="585"/>
      <c r="TC13" s="585"/>
      <c r="TD13" s="585"/>
      <c r="TE13" s="585"/>
      <c r="TF13" s="585"/>
      <c r="TG13" s="585"/>
      <c r="TH13" s="585"/>
      <c r="TI13" s="585"/>
      <c r="TJ13" s="585"/>
      <c r="TK13" s="585"/>
      <c r="TL13" s="585"/>
      <c r="TM13" s="585"/>
      <c r="TN13" s="585"/>
      <c r="TO13" s="585"/>
      <c r="TP13" s="585"/>
      <c r="TQ13" s="585"/>
      <c r="TR13" s="585"/>
      <c r="TS13" s="585"/>
      <c r="TT13" s="585"/>
      <c r="TU13" s="585"/>
      <c r="TV13" s="585"/>
      <c r="TW13" s="585"/>
      <c r="TX13" s="585"/>
      <c r="TY13" s="585"/>
      <c r="TZ13" s="585"/>
      <c r="UA13" s="585"/>
      <c r="UB13" s="585"/>
      <c r="UC13" s="585"/>
      <c r="UD13" s="585"/>
      <c r="UE13" s="585"/>
      <c r="UF13" s="585"/>
      <c r="UG13" s="585"/>
      <c r="UH13" s="585"/>
      <c r="UI13" s="585"/>
      <c r="UJ13" s="585"/>
      <c r="UK13" s="585"/>
      <c r="UL13" s="585"/>
      <c r="UM13" s="585"/>
      <c r="UN13" s="585"/>
      <c r="UO13" s="585"/>
      <c r="UP13" s="585"/>
      <c r="UQ13" s="585"/>
      <c r="UR13" s="585"/>
      <c r="US13" s="585"/>
      <c r="UT13" s="585"/>
      <c r="UU13" s="585"/>
      <c r="UV13" s="585"/>
      <c r="UW13" s="585"/>
      <c r="UX13" s="585"/>
      <c r="UY13" s="585"/>
      <c r="UZ13" s="585"/>
      <c r="VA13" s="585"/>
      <c r="VB13" s="585"/>
      <c r="VC13" s="585"/>
      <c r="VD13" s="585"/>
      <c r="VE13" s="585"/>
      <c r="VF13" s="585"/>
      <c r="VG13" s="585"/>
      <c r="VH13" s="585"/>
      <c r="VI13" s="585"/>
      <c r="VJ13" s="585"/>
      <c r="VK13" s="585"/>
      <c r="VL13" s="585"/>
      <c r="VM13" s="585"/>
      <c r="VN13" s="585"/>
      <c r="VO13" s="585"/>
      <c r="VP13" s="585"/>
      <c r="VQ13" s="585"/>
      <c r="VR13" s="585"/>
      <c r="VS13" s="585"/>
      <c r="VT13" s="585"/>
      <c r="VU13" s="585"/>
      <c r="VV13" s="585"/>
      <c r="VW13" s="585"/>
      <c r="VX13" s="585"/>
      <c r="VY13" s="585"/>
      <c r="VZ13" s="585"/>
      <c r="WA13" s="585"/>
      <c r="WB13" s="585"/>
      <c r="WC13" s="585"/>
      <c r="WD13" s="585"/>
      <c r="WE13" s="585"/>
      <c r="WF13" s="585"/>
      <c r="WG13" s="585"/>
      <c r="WH13" s="585"/>
      <c r="WI13" s="585"/>
      <c r="WJ13" s="585"/>
      <c r="WK13" s="585"/>
      <c r="WL13" s="585"/>
      <c r="WM13" s="585"/>
      <c r="WN13" s="585"/>
      <c r="WO13" s="585"/>
      <c r="WP13" s="585"/>
      <c r="WQ13" s="585"/>
      <c r="WR13" s="585"/>
      <c r="WS13" s="585"/>
      <c r="WT13" s="585"/>
      <c r="WU13" s="585"/>
      <c r="WV13" s="585"/>
      <c r="WW13" s="585"/>
      <c r="WX13" s="585"/>
      <c r="WY13" s="585"/>
      <c r="WZ13" s="585"/>
      <c r="XA13" s="585"/>
      <c r="XB13" s="585"/>
      <c r="XC13" s="585"/>
      <c r="XD13" s="585"/>
      <c r="XE13" s="585"/>
      <c r="XF13" s="585"/>
      <c r="XG13" s="585"/>
      <c r="XH13" s="585"/>
      <c r="XI13" s="585"/>
      <c r="XJ13" s="585"/>
      <c r="XK13" s="585"/>
      <c r="XL13" s="585"/>
      <c r="XM13" s="585"/>
      <c r="XN13" s="585"/>
      <c r="XO13" s="585"/>
      <c r="XP13" s="585"/>
      <c r="XQ13" s="585"/>
      <c r="XR13" s="585"/>
      <c r="XS13" s="585"/>
      <c r="XT13" s="585"/>
      <c r="XU13" s="585"/>
      <c r="XV13" s="585"/>
      <c r="XW13" s="585"/>
      <c r="XX13" s="585"/>
      <c r="XY13" s="585"/>
      <c r="XZ13" s="585"/>
      <c r="YA13" s="585"/>
      <c r="YB13" s="585"/>
      <c r="YC13" s="585"/>
      <c r="YD13" s="585"/>
      <c r="YE13" s="585"/>
      <c r="YF13" s="585"/>
      <c r="YG13" s="585"/>
      <c r="YH13" s="585"/>
      <c r="YI13" s="585"/>
      <c r="YJ13" s="585"/>
      <c r="YK13" s="585"/>
      <c r="YL13" s="585"/>
      <c r="YM13" s="585"/>
      <c r="YN13" s="585"/>
      <c r="YO13" s="585"/>
      <c r="YP13" s="585"/>
      <c r="YQ13" s="585"/>
      <c r="YR13" s="585"/>
      <c r="YS13" s="585"/>
      <c r="YT13" s="585"/>
      <c r="YU13" s="585"/>
      <c r="YV13" s="585"/>
      <c r="YW13" s="585"/>
      <c r="YX13" s="585"/>
      <c r="YY13" s="585"/>
      <c r="YZ13" s="585"/>
      <c r="ZA13" s="585"/>
      <c r="ZB13" s="585"/>
      <c r="ZC13" s="585"/>
      <c r="ZD13" s="585"/>
      <c r="ZE13" s="585"/>
      <c r="ZF13" s="585"/>
      <c r="ZG13" s="585"/>
      <c r="ZH13" s="585"/>
      <c r="ZI13" s="585"/>
      <c r="ZJ13" s="585"/>
      <c r="ZK13" s="585"/>
      <c r="ZL13" s="585"/>
      <c r="ZM13" s="585"/>
      <c r="ZN13" s="585"/>
      <c r="ZO13" s="585"/>
      <c r="ZP13" s="585"/>
      <c r="ZQ13" s="585"/>
      <c r="ZR13" s="585"/>
      <c r="ZS13" s="585"/>
      <c r="ZT13" s="585"/>
      <c r="ZU13" s="585"/>
      <c r="ZV13" s="585"/>
      <c r="ZW13" s="585"/>
      <c r="ZX13" s="585"/>
      <c r="ZY13" s="585"/>
      <c r="ZZ13" s="585"/>
      <c r="AAA13" s="585"/>
      <c r="AAB13" s="585"/>
      <c r="AAC13" s="585"/>
      <c r="AAD13" s="585"/>
      <c r="AAE13" s="585"/>
      <c r="AAF13" s="585"/>
      <c r="AAG13" s="585"/>
      <c r="AAH13" s="585"/>
      <c r="AAI13" s="585"/>
      <c r="AAJ13" s="585"/>
      <c r="AAK13" s="585"/>
      <c r="AAL13" s="585"/>
      <c r="AAM13" s="585"/>
      <c r="AAN13" s="585"/>
      <c r="AAO13" s="585"/>
      <c r="AAP13" s="585"/>
      <c r="AAQ13" s="585"/>
      <c r="AAR13" s="585"/>
      <c r="AAS13" s="585"/>
      <c r="AAT13" s="585"/>
      <c r="AAU13" s="585"/>
      <c r="AAV13" s="585"/>
      <c r="AAW13" s="585"/>
      <c r="AAX13" s="585"/>
      <c r="AAY13" s="585"/>
      <c r="AAZ13" s="585"/>
      <c r="ABA13" s="585"/>
      <c r="ABB13" s="585"/>
      <c r="ABC13" s="585"/>
      <c r="ABD13" s="585"/>
      <c r="ABE13" s="585"/>
      <c r="ABF13" s="585"/>
      <c r="ABG13" s="585"/>
      <c r="ABH13" s="585"/>
      <c r="ABI13" s="585"/>
      <c r="ABJ13" s="585"/>
      <c r="ABK13" s="585"/>
      <c r="ABL13" s="585"/>
      <c r="ABM13" s="585"/>
      <c r="ABN13" s="585"/>
      <c r="ABO13" s="585"/>
      <c r="ABP13" s="585"/>
      <c r="ABQ13" s="585"/>
      <c r="ABR13" s="585"/>
      <c r="ABS13" s="585"/>
      <c r="ABT13" s="585"/>
      <c r="ABU13" s="585"/>
      <c r="ABV13" s="585"/>
      <c r="ABW13" s="585"/>
      <c r="ABX13" s="585"/>
      <c r="ABY13" s="585"/>
      <c r="ABZ13" s="585"/>
      <c r="ACA13" s="585"/>
      <c r="ACB13" s="585"/>
      <c r="ACC13" s="585"/>
      <c r="ACD13" s="585"/>
      <c r="ACE13" s="585"/>
      <c r="ACF13" s="585"/>
      <c r="ACG13" s="585"/>
      <c r="ACH13" s="585"/>
      <c r="ACI13" s="585"/>
      <c r="ACJ13" s="585"/>
      <c r="ACK13" s="585"/>
      <c r="ACL13" s="585"/>
      <c r="ACM13" s="585"/>
      <c r="ACN13" s="585"/>
      <c r="ACO13" s="585"/>
      <c r="ACP13" s="585"/>
      <c r="ACQ13" s="585"/>
      <c r="ACR13" s="585"/>
      <c r="ACS13" s="585"/>
      <c r="ACT13" s="585"/>
      <c r="ACU13" s="585"/>
      <c r="ACV13" s="585"/>
      <c r="ACW13" s="585"/>
      <c r="ACX13" s="585"/>
      <c r="ACY13" s="585"/>
      <c r="ACZ13" s="585"/>
      <c r="ADA13" s="585"/>
      <c r="ADB13" s="585"/>
      <c r="ADC13" s="585"/>
      <c r="ADD13" s="585"/>
      <c r="ADE13" s="585"/>
      <c r="ADF13" s="585"/>
      <c r="ADG13" s="585"/>
      <c r="ADH13" s="585"/>
      <c r="ADI13" s="585"/>
      <c r="ADJ13" s="585"/>
      <c r="ADK13" s="585"/>
      <c r="ADL13" s="585"/>
      <c r="ADM13" s="585"/>
      <c r="ADN13" s="585"/>
      <c r="ADO13" s="585"/>
      <c r="ADP13" s="585"/>
      <c r="ADQ13" s="585"/>
      <c r="ADR13" s="585"/>
      <c r="ADS13" s="585"/>
      <c r="ADT13" s="585"/>
      <c r="ADU13" s="585"/>
      <c r="ADV13" s="585"/>
      <c r="ADW13" s="585"/>
      <c r="ADX13" s="585"/>
      <c r="ADY13" s="585"/>
      <c r="ADZ13" s="585"/>
      <c r="AEA13" s="585"/>
      <c r="AEB13" s="585"/>
      <c r="AEC13" s="585"/>
      <c r="AED13" s="585"/>
      <c r="AEE13" s="585"/>
      <c r="AEF13" s="585"/>
      <c r="AEG13" s="585"/>
      <c r="AEH13" s="585"/>
      <c r="AEI13" s="585"/>
      <c r="AEJ13" s="585"/>
      <c r="AEK13" s="585"/>
      <c r="AEL13" s="585"/>
      <c r="AEM13" s="585"/>
      <c r="AEN13" s="585"/>
      <c r="AEO13" s="585"/>
      <c r="AEP13" s="585"/>
      <c r="AEQ13" s="585"/>
      <c r="AER13" s="585"/>
      <c r="AES13" s="585"/>
      <c r="AET13" s="585"/>
      <c r="AEU13" s="585"/>
      <c r="AEV13" s="585"/>
      <c r="AEW13" s="585"/>
      <c r="AEX13" s="585"/>
      <c r="AEY13" s="585"/>
      <c r="AEZ13" s="585"/>
      <c r="AFA13" s="585"/>
      <c r="AFB13" s="585"/>
      <c r="AFC13" s="585"/>
      <c r="AFD13" s="585"/>
      <c r="AFE13" s="585"/>
      <c r="AFF13" s="585"/>
      <c r="AFG13" s="585"/>
      <c r="AFH13" s="585"/>
      <c r="AFI13" s="585"/>
      <c r="AFJ13" s="585"/>
      <c r="AFK13" s="585"/>
      <c r="AFL13" s="585"/>
      <c r="AFM13" s="585"/>
      <c r="AFN13" s="585"/>
      <c r="AFO13" s="585"/>
      <c r="AFP13" s="585"/>
      <c r="AFQ13" s="585"/>
      <c r="AFR13" s="585"/>
      <c r="AFS13" s="585"/>
      <c r="AFT13" s="585"/>
      <c r="AFU13" s="585"/>
      <c r="AFV13" s="585"/>
      <c r="AFW13" s="585"/>
      <c r="AFX13" s="585"/>
      <c r="AFY13" s="585"/>
      <c r="AFZ13" s="585"/>
      <c r="AGA13" s="585"/>
      <c r="AGB13" s="585"/>
      <c r="AGC13" s="585"/>
      <c r="AGD13" s="585"/>
      <c r="AGE13" s="585"/>
      <c r="AGF13" s="585"/>
      <c r="AGG13" s="585"/>
      <c r="AGH13" s="585"/>
      <c r="AGI13" s="585"/>
      <c r="AGJ13" s="585"/>
      <c r="AGK13" s="585"/>
      <c r="AGL13" s="585"/>
      <c r="AGM13" s="585"/>
      <c r="AGN13" s="585"/>
      <c r="AGO13" s="585"/>
      <c r="AGP13" s="585"/>
      <c r="AGQ13" s="585"/>
      <c r="AGR13" s="585"/>
      <c r="AGS13" s="585"/>
      <c r="AGT13" s="585"/>
      <c r="AGU13" s="585"/>
      <c r="AGV13" s="585"/>
      <c r="AGW13" s="585"/>
      <c r="AGX13" s="585"/>
      <c r="AGY13" s="585"/>
      <c r="AGZ13" s="585"/>
      <c r="AHA13" s="585"/>
      <c r="AHB13" s="585"/>
      <c r="AHC13" s="585"/>
      <c r="AHD13" s="585"/>
      <c r="AHE13" s="585"/>
      <c r="AHF13" s="585"/>
      <c r="AHG13" s="585"/>
      <c r="AHH13" s="585"/>
      <c r="AHI13" s="585"/>
      <c r="AHJ13" s="585"/>
      <c r="AHK13" s="585"/>
      <c r="AHL13" s="585"/>
      <c r="AHM13" s="585"/>
      <c r="AHN13" s="585"/>
      <c r="AHO13" s="585"/>
      <c r="AHP13" s="585"/>
      <c r="AHQ13" s="585"/>
      <c r="AHR13" s="585"/>
      <c r="AHS13" s="585"/>
      <c r="AHT13" s="585"/>
      <c r="AHU13" s="585"/>
      <c r="AHV13" s="585"/>
      <c r="AHW13" s="585"/>
      <c r="AHX13" s="585"/>
      <c r="AHY13" s="585"/>
      <c r="AHZ13" s="585"/>
      <c r="AIA13" s="585"/>
      <c r="AIB13" s="585"/>
      <c r="AIC13" s="585"/>
      <c r="AID13" s="585"/>
      <c r="AIE13" s="585"/>
      <c r="AIF13" s="585"/>
      <c r="AIG13" s="585"/>
      <c r="AIH13" s="585"/>
      <c r="AII13" s="585"/>
      <c r="AIJ13" s="585"/>
      <c r="AIK13" s="585"/>
      <c r="AIL13" s="585"/>
      <c r="AIM13" s="585"/>
      <c r="AIN13" s="585"/>
      <c r="AIO13" s="585"/>
      <c r="AIP13" s="585"/>
      <c r="AIQ13" s="585"/>
      <c r="AIR13" s="585"/>
      <c r="AIS13" s="585"/>
      <c r="AIT13" s="585"/>
      <c r="AIU13" s="585"/>
      <c r="AIV13" s="585"/>
      <c r="AIW13" s="585"/>
      <c r="AIX13" s="585"/>
      <c r="AIY13" s="585"/>
      <c r="AIZ13" s="585"/>
      <c r="AJA13" s="585"/>
      <c r="AJB13" s="585"/>
      <c r="AJC13" s="585"/>
      <c r="AJD13" s="585"/>
      <c r="AJE13" s="585"/>
      <c r="AJF13" s="585"/>
      <c r="AJG13" s="585"/>
      <c r="AJH13" s="585"/>
      <c r="AJI13" s="585"/>
      <c r="AJJ13" s="585"/>
      <c r="AJK13" s="585"/>
      <c r="AJL13" s="585"/>
      <c r="AJM13" s="585"/>
      <c r="AJN13" s="585"/>
      <c r="AJO13" s="585"/>
      <c r="AJP13" s="585"/>
      <c r="AJQ13" s="585"/>
      <c r="AJR13" s="585"/>
      <c r="AJS13" s="585"/>
      <c r="AJT13" s="585"/>
      <c r="AJU13" s="585"/>
      <c r="AJV13" s="585"/>
      <c r="AJW13" s="585"/>
      <c r="AJX13" s="585"/>
      <c r="AJY13" s="585"/>
      <c r="AJZ13" s="585"/>
      <c r="AKA13" s="585"/>
      <c r="AKB13" s="585"/>
      <c r="AKC13" s="585"/>
      <c r="AKD13" s="585"/>
      <c r="AKE13" s="585"/>
      <c r="AKF13" s="585"/>
      <c r="AKG13" s="585"/>
      <c r="AKH13" s="585"/>
      <c r="AKI13" s="585"/>
      <c r="AKJ13" s="585"/>
      <c r="AKK13" s="585"/>
      <c r="AKL13" s="585"/>
      <c r="AKM13" s="585"/>
      <c r="AKN13" s="585"/>
      <c r="AKO13" s="585"/>
      <c r="AKP13" s="585"/>
      <c r="AKQ13" s="585"/>
      <c r="AKR13" s="585"/>
      <c r="AKS13" s="585"/>
      <c r="AKT13" s="585"/>
      <c r="AKU13" s="585"/>
      <c r="AKV13" s="585"/>
      <c r="AKW13" s="585"/>
      <c r="AKX13" s="585"/>
      <c r="AKY13" s="585"/>
      <c r="AKZ13" s="585"/>
      <c r="ALA13" s="585"/>
      <c r="ALB13" s="585"/>
      <c r="ALC13" s="585"/>
      <c r="ALD13" s="585"/>
      <c r="ALE13" s="585"/>
      <c r="ALF13" s="585"/>
      <c r="ALG13" s="585"/>
      <c r="ALH13" s="585"/>
      <c r="ALI13" s="585"/>
      <c r="ALJ13" s="585"/>
      <c r="ALK13" s="585"/>
      <c r="ALL13" s="585"/>
      <c r="ALM13" s="585"/>
      <c r="ALN13" s="585"/>
      <c r="ALO13" s="585"/>
      <c r="ALP13" s="585"/>
      <c r="ALQ13" s="585"/>
      <c r="ALR13" s="585"/>
      <c r="ALS13" s="585"/>
      <c r="ALT13" s="585"/>
      <c r="ALU13" s="585"/>
      <c r="ALV13" s="585"/>
      <c r="ALW13" s="585"/>
      <c r="ALX13" s="585"/>
      <c r="ALY13" s="585"/>
      <c r="ALZ13" s="585"/>
      <c r="AMA13" s="585"/>
      <c r="AMB13" s="585"/>
      <c r="AMC13" s="585"/>
      <c r="AMD13" s="585"/>
      <c r="AME13" s="585"/>
      <c r="AMF13" s="585"/>
      <c r="AMG13" s="585"/>
      <c r="AMH13" s="585"/>
      <c r="AMI13" s="585"/>
      <c r="AMJ13" s="585"/>
      <c r="AMK13" s="585"/>
    </row>
    <row r="14" spans="1:1025" ht="10.95" customHeight="1" x14ac:dyDescent="0.35">
      <c r="A14" s="128"/>
      <c r="B14" s="432" t="s">
        <v>2059</v>
      </c>
      <c r="C14" s="433" t="s">
        <v>2039</v>
      </c>
      <c r="D14" s="414" t="s">
        <v>345</v>
      </c>
      <c r="E14" s="478">
        <v>0</v>
      </c>
      <c r="F14" s="478">
        <v>0</v>
      </c>
      <c r="G14" s="478">
        <v>0</v>
      </c>
      <c r="H14" s="478">
        <v>0</v>
      </c>
      <c r="I14" s="478">
        <v>0</v>
      </c>
      <c r="J14" s="478">
        <v>0</v>
      </c>
      <c r="K14" s="478">
        <v>0</v>
      </c>
      <c r="L14" s="478">
        <v>0</v>
      </c>
      <c r="M14" s="478">
        <v>0</v>
      </c>
      <c r="N14" s="478">
        <v>0</v>
      </c>
      <c r="O14" s="81"/>
      <c r="P14" s="82">
        <f t="shared" si="0"/>
        <v>0</v>
      </c>
      <c r="Q14" s="83">
        <f t="shared" si="1"/>
        <v>0</v>
      </c>
    </row>
    <row r="15" spans="1:1025" ht="10.95" customHeight="1" x14ac:dyDescent="0.35">
      <c r="A15" s="128" t="s">
        <v>2060</v>
      </c>
      <c r="B15" s="436" t="s">
        <v>2061</v>
      </c>
      <c r="C15" s="437" t="s">
        <v>2040</v>
      </c>
      <c r="D15" s="438" t="s">
        <v>345</v>
      </c>
      <c r="E15" s="478" t="s">
        <v>888</v>
      </c>
      <c r="F15" s="478">
        <v>0</v>
      </c>
      <c r="G15" s="478">
        <v>0</v>
      </c>
      <c r="H15" s="478" t="s">
        <v>888</v>
      </c>
      <c r="I15" s="478">
        <v>0</v>
      </c>
      <c r="J15" s="478">
        <v>0</v>
      </c>
      <c r="K15" s="478">
        <v>0</v>
      </c>
      <c r="L15" s="478">
        <v>0</v>
      </c>
      <c r="M15" s="478" t="s">
        <v>888</v>
      </c>
      <c r="N15" s="478" t="s">
        <v>888</v>
      </c>
      <c r="O15" s="81"/>
      <c r="P15" s="86" t="str">
        <f t="shared" si="0"/>
        <v>NA</v>
      </c>
      <c r="Q15" s="87" t="str">
        <f t="shared" si="1"/>
        <v>NA</v>
      </c>
    </row>
    <row r="16" spans="1:1025" ht="10.95" customHeight="1" x14ac:dyDescent="0.35">
      <c r="A16" s="128"/>
      <c r="B16" s="432" t="s">
        <v>2062</v>
      </c>
      <c r="C16" s="433" t="s">
        <v>2041</v>
      </c>
      <c r="D16" s="414" t="s">
        <v>345</v>
      </c>
      <c r="E16" s="478">
        <v>0</v>
      </c>
      <c r="F16" s="478">
        <v>0</v>
      </c>
      <c r="G16" s="478">
        <v>0</v>
      </c>
      <c r="H16" s="478">
        <v>0</v>
      </c>
      <c r="I16" s="478">
        <v>0</v>
      </c>
      <c r="J16" s="478">
        <v>0</v>
      </c>
      <c r="K16" s="478">
        <v>0</v>
      </c>
      <c r="L16" s="478">
        <v>0</v>
      </c>
      <c r="M16" s="478">
        <v>0</v>
      </c>
      <c r="N16" s="478">
        <v>0</v>
      </c>
      <c r="O16" s="81"/>
      <c r="P16" s="82">
        <f t="shared" si="0"/>
        <v>0</v>
      </c>
      <c r="Q16" s="83">
        <f t="shared" si="1"/>
        <v>0</v>
      </c>
    </row>
    <row r="17" spans="1:1025" ht="10.95" customHeight="1" x14ac:dyDescent="0.35">
      <c r="A17" s="128" t="s">
        <v>2063</v>
      </c>
      <c r="B17" s="418" t="s">
        <v>2064</v>
      </c>
      <c r="C17" s="458" t="s">
        <v>2042</v>
      </c>
      <c r="D17" s="419" t="s">
        <v>345</v>
      </c>
      <c r="E17" s="497" t="s">
        <v>888</v>
      </c>
      <c r="F17" s="497">
        <v>0</v>
      </c>
      <c r="G17" s="497">
        <v>0</v>
      </c>
      <c r="H17" s="478" t="s">
        <v>888</v>
      </c>
      <c r="I17" s="497">
        <v>0</v>
      </c>
      <c r="J17" s="497">
        <v>0</v>
      </c>
      <c r="K17" s="497">
        <v>0</v>
      </c>
      <c r="L17" s="497">
        <v>0</v>
      </c>
      <c r="M17" s="497" t="s">
        <v>888</v>
      </c>
      <c r="N17" s="497" t="s">
        <v>888</v>
      </c>
      <c r="O17" s="81"/>
      <c r="P17" s="91" t="str">
        <f t="shared" si="0"/>
        <v>NA</v>
      </c>
      <c r="Q17" s="92" t="str">
        <f t="shared" si="1"/>
        <v>NA</v>
      </c>
    </row>
    <row r="18" spans="1:1025" ht="15" customHeight="1" x14ac:dyDescent="0.35">
      <c r="A18" s="128" t="s">
        <v>2065</v>
      </c>
      <c r="B18" s="514" t="s">
        <v>2066</v>
      </c>
      <c r="C18" s="505" t="s">
        <v>2043</v>
      </c>
      <c r="D18" s="569" t="s">
        <v>345</v>
      </c>
      <c r="E18" s="571" t="s">
        <v>888</v>
      </c>
      <c r="F18" s="571" t="s">
        <v>888</v>
      </c>
      <c r="G18" s="571" t="s">
        <v>888</v>
      </c>
      <c r="H18" s="571" t="s">
        <v>888</v>
      </c>
      <c r="I18" s="571" t="s">
        <v>888</v>
      </c>
      <c r="J18" s="571" t="s">
        <v>888</v>
      </c>
      <c r="K18" s="571" t="s">
        <v>888</v>
      </c>
      <c r="L18" s="571" t="s">
        <v>888</v>
      </c>
      <c r="M18" s="571" t="s">
        <v>888</v>
      </c>
      <c r="N18" s="571" t="s">
        <v>888</v>
      </c>
      <c r="O18" s="81"/>
      <c r="P18" s="144" t="str">
        <f t="shared" si="0"/>
        <v>NA</v>
      </c>
      <c r="Q18" s="145" t="str">
        <f t="shared" si="1"/>
        <v>NA</v>
      </c>
    </row>
    <row r="19" spans="1:1025" ht="10.95" customHeight="1" x14ac:dyDescent="0.35">
      <c r="A19" s="128" t="s">
        <v>2067</v>
      </c>
      <c r="B19" s="432" t="s">
        <v>2068</v>
      </c>
      <c r="C19" s="433" t="s">
        <v>2035</v>
      </c>
      <c r="D19" s="414" t="s">
        <v>345</v>
      </c>
      <c r="E19" s="478" t="s">
        <v>888</v>
      </c>
      <c r="F19" s="478" t="s">
        <v>888</v>
      </c>
      <c r="G19" s="478" t="s">
        <v>888</v>
      </c>
      <c r="H19" s="478" t="s">
        <v>888</v>
      </c>
      <c r="I19" s="478" t="s">
        <v>888</v>
      </c>
      <c r="J19" s="478" t="s">
        <v>888</v>
      </c>
      <c r="K19" s="478" t="s">
        <v>888</v>
      </c>
      <c r="L19" s="478" t="s">
        <v>888</v>
      </c>
      <c r="M19" s="478" t="s">
        <v>888</v>
      </c>
      <c r="N19" s="478" t="s">
        <v>888</v>
      </c>
      <c r="O19" s="81"/>
      <c r="P19" s="82" t="str">
        <f t="shared" si="0"/>
        <v>NA</v>
      </c>
      <c r="Q19" s="83" t="str">
        <f t="shared" si="1"/>
        <v>NA</v>
      </c>
    </row>
    <row r="20" spans="1:1025" ht="10.95" customHeight="1" x14ac:dyDescent="0.35">
      <c r="A20" s="128" t="s">
        <v>2069</v>
      </c>
      <c r="B20" s="436" t="s">
        <v>2070</v>
      </c>
      <c r="C20" s="437" t="s">
        <v>1390</v>
      </c>
      <c r="D20" s="438" t="s">
        <v>345</v>
      </c>
      <c r="E20" s="482" t="s">
        <v>888</v>
      </c>
      <c r="F20" s="482" t="s">
        <v>888</v>
      </c>
      <c r="G20" s="482">
        <v>0</v>
      </c>
      <c r="H20" s="482" t="s">
        <v>888</v>
      </c>
      <c r="I20" s="482" t="s">
        <v>888</v>
      </c>
      <c r="J20" s="482" t="s">
        <v>888</v>
      </c>
      <c r="K20" s="482" t="s">
        <v>888</v>
      </c>
      <c r="L20" s="482">
        <v>0</v>
      </c>
      <c r="M20" s="482" t="s">
        <v>888</v>
      </c>
      <c r="N20" s="482" t="s">
        <v>888</v>
      </c>
      <c r="O20" s="81"/>
      <c r="P20" s="86" t="str">
        <f t="shared" si="0"/>
        <v>NA</v>
      </c>
      <c r="Q20" s="87" t="str">
        <f t="shared" si="1"/>
        <v>NA</v>
      </c>
    </row>
    <row r="21" spans="1:1025" ht="10.95" customHeight="1" x14ac:dyDescent="0.35">
      <c r="A21" s="128" t="s">
        <v>2071</v>
      </c>
      <c r="B21" s="432" t="s">
        <v>2072</v>
      </c>
      <c r="C21" s="433" t="s">
        <v>2036</v>
      </c>
      <c r="D21" s="414" t="s">
        <v>345</v>
      </c>
      <c r="E21" s="478" t="s">
        <v>888</v>
      </c>
      <c r="F21" s="478" t="s">
        <v>888</v>
      </c>
      <c r="G21" s="478" t="s">
        <v>888</v>
      </c>
      <c r="H21" s="478" t="s">
        <v>888</v>
      </c>
      <c r="I21" s="478" t="s">
        <v>888</v>
      </c>
      <c r="J21" s="478" t="s">
        <v>888</v>
      </c>
      <c r="K21" s="478" t="s">
        <v>888</v>
      </c>
      <c r="L21" s="478" t="s">
        <v>888</v>
      </c>
      <c r="M21" s="478" t="s">
        <v>888</v>
      </c>
      <c r="N21" s="478" t="s">
        <v>888</v>
      </c>
      <c r="O21" s="81"/>
      <c r="P21" s="82" t="str">
        <f t="shared" si="0"/>
        <v>NA</v>
      </c>
      <c r="Q21" s="83" t="str">
        <f t="shared" si="1"/>
        <v>NA</v>
      </c>
    </row>
    <row r="22" spans="1:1025" s="586" customFormat="1" ht="39" customHeight="1" x14ac:dyDescent="0.35">
      <c r="A22" s="577" t="s">
        <v>2073</v>
      </c>
      <c r="B22" s="578" t="s">
        <v>2074</v>
      </c>
      <c r="C22" s="579" t="s">
        <v>2037</v>
      </c>
      <c r="D22" s="580" t="s">
        <v>345</v>
      </c>
      <c r="E22" s="581" t="s">
        <v>888</v>
      </c>
      <c r="F22" s="581" t="s">
        <v>888</v>
      </c>
      <c r="G22" s="581" t="s">
        <v>888</v>
      </c>
      <c r="H22" s="581" t="s">
        <v>888</v>
      </c>
      <c r="I22" s="581" t="s">
        <v>888</v>
      </c>
      <c r="J22" s="581" t="s">
        <v>888</v>
      </c>
      <c r="K22" s="581" t="s">
        <v>888</v>
      </c>
      <c r="L22" s="581" t="s">
        <v>888</v>
      </c>
      <c r="M22" s="581" t="s">
        <v>888</v>
      </c>
      <c r="N22" s="581" t="s">
        <v>888</v>
      </c>
      <c r="O22" s="582"/>
      <c r="P22" s="583" t="str">
        <f t="shared" si="0"/>
        <v>NA</v>
      </c>
      <c r="Q22" s="584" t="str">
        <f t="shared" si="1"/>
        <v>NA</v>
      </c>
      <c r="R22" s="585"/>
      <c r="S22" s="585"/>
      <c r="T22" s="585"/>
      <c r="U22" s="585"/>
      <c r="V22" s="585"/>
      <c r="W22" s="585"/>
      <c r="X22" s="585"/>
      <c r="Y22" s="585"/>
      <c r="Z22" s="585"/>
      <c r="AA22" s="585"/>
      <c r="AB22" s="585"/>
      <c r="AC22" s="585"/>
      <c r="AD22" s="585"/>
      <c r="AE22" s="585"/>
      <c r="AF22" s="585"/>
      <c r="AG22" s="585"/>
      <c r="AH22" s="585"/>
      <c r="AI22" s="585"/>
      <c r="AJ22" s="585"/>
      <c r="AK22" s="585"/>
      <c r="AL22" s="585"/>
      <c r="AM22" s="585"/>
      <c r="AN22" s="585"/>
      <c r="AO22" s="585"/>
      <c r="AP22" s="585"/>
      <c r="AQ22" s="585"/>
      <c r="AR22" s="585"/>
      <c r="AS22" s="585"/>
      <c r="AT22" s="585"/>
      <c r="AU22" s="585"/>
      <c r="AV22" s="585"/>
      <c r="AW22" s="585"/>
      <c r="AX22" s="585"/>
      <c r="AY22" s="585"/>
      <c r="AZ22" s="585"/>
      <c r="BA22" s="585"/>
      <c r="BB22" s="585"/>
      <c r="BC22" s="585"/>
      <c r="BD22" s="585"/>
      <c r="BE22" s="585"/>
      <c r="BF22" s="585"/>
      <c r="BG22" s="585"/>
      <c r="BH22" s="585"/>
      <c r="BI22" s="585"/>
      <c r="BJ22" s="585"/>
      <c r="BK22" s="585"/>
      <c r="BL22" s="585"/>
      <c r="BM22" s="585"/>
      <c r="BN22" s="585"/>
      <c r="BO22" s="585"/>
      <c r="BP22" s="585"/>
      <c r="BQ22" s="585"/>
      <c r="BR22" s="585"/>
      <c r="BS22" s="585"/>
      <c r="BT22" s="585"/>
      <c r="BU22" s="585"/>
      <c r="BV22" s="585"/>
      <c r="BW22" s="585"/>
      <c r="BX22" s="585"/>
      <c r="BY22" s="585"/>
      <c r="BZ22" s="585"/>
      <c r="CA22" s="585"/>
      <c r="CB22" s="585"/>
      <c r="CC22" s="585"/>
      <c r="CD22" s="585"/>
      <c r="CE22" s="585"/>
      <c r="CF22" s="585"/>
      <c r="CG22" s="585"/>
      <c r="CH22" s="585"/>
      <c r="CI22" s="585"/>
      <c r="CJ22" s="585"/>
      <c r="CK22" s="585"/>
      <c r="CL22" s="585"/>
      <c r="CM22" s="585"/>
      <c r="CN22" s="585"/>
      <c r="CO22" s="585"/>
      <c r="CP22" s="585"/>
      <c r="CQ22" s="585"/>
      <c r="CR22" s="585"/>
      <c r="CS22" s="585"/>
      <c r="CT22" s="585"/>
      <c r="CU22" s="585"/>
      <c r="CV22" s="585"/>
      <c r="CW22" s="585"/>
      <c r="CX22" s="585"/>
      <c r="CY22" s="585"/>
      <c r="CZ22" s="585"/>
      <c r="DA22" s="585"/>
      <c r="DB22" s="585"/>
      <c r="DC22" s="585"/>
      <c r="DD22" s="585"/>
      <c r="DE22" s="585"/>
      <c r="DF22" s="585"/>
      <c r="DG22" s="585"/>
      <c r="DH22" s="585"/>
      <c r="DI22" s="585"/>
      <c r="DJ22" s="585"/>
      <c r="DK22" s="585"/>
      <c r="DL22" s="585"/>
      <c r="DM22" s="585"/>
      <c r="DN22" s="585"/>
      <c r="DO22" s="585"/>
      <c r="DP22" s="585"/>
      <c r="DQ22" s="585"/>
      <c r="DR22" s="585"/>
      <c r="DS22" s="585"/>
      <c r="DT22" s="585"/>
      <c r="DU22" s="585"/>
      <c r="DV22" s="585"/>
      <c r="DW22" s="585"/>
      <c r="DX22" s="585"/>
      <c r="DY22" s="585"/>
      <c r="DZ22" s="585"/>
      <c r="EA22" s="585"/>
      <c r="EB22" s="585"/>
      <c r="EC22" s="585"/>
      <c r="ED22" s="585"/>
      <c r="EE22" s="585"/>
      <c r="EF22" s="585"/>
      <c r="EG22" s="585"/>
      <c r="EH22" s="585"/>
      <c r="EI22" s="585"/>
      <c r="EJ22" s="585"/>
      <c r="EK22" s="585"/>
      <c r="EL22" s="585"/>
      <c r="EM22" s="585"/>
      <c r="EN22" s="585"/>
      <c r="EO22" s="585"/>
      <c r="EP22" s="585"/>
      <c r="EQ22" s="585"/>
      <c r="ER22" s="585"/>
      <c r="ES22" s="585"/>
      <c r="ET22" s="585"/>
      <c r="EU22" s="585"/>
      <c r="EV22" s="585"/>
      <c r="EW22" s="585"/>
      <c r="EX22" s="585"/>
      <c r="EY22" s="585"/>
      <c r="EZ22" s="585"/>
      <c r="FA22" s="585"/>
      <c r="FB22" s="585"/>
      <c r="FC22" s="585"/>
      <c r="FD22" s="585"/>
      <c r="FE22" s="585"/>
      <c r="FF22" s="585"/>
      <c r="FG22" s="585"/>
      <c r="FH22" s="585"/>
      <c r="FI22" s="585"/>
      <c r="FJ22" s="585"/>
      <c r="FK22" s="585"/>
      <c r="FL22" s="585"/>
      <c r="FM22" s="585"/>
      <c r="FN22" s="585"/>
      <c r="FO22" s="585"/>
      <c r="FP22" s="585"/>
      <c r="FQ22" s="585"/>
      <c r="FR22" s="585"/>
      <c r="FS22" s="585"/>
      <c r="FT22" s="585"/>
      <c r="FU22" s="585"/>
      <c r="FV22" s="585"/>
      <c r="FW22" s="585"/>
      <c r="FX22" s="585"/>
      <c r="FY22" s="585"/>
      <c r="FZ22" s="585"/>
      <c r="GA22" s="585"/>
      <c r="GB22" s="585"/>
      <c r="GC22" s="585"/>
      <c r="GD22" s="585"/>
      <c r="GE22" s="585"/>
      <c r="GF22" s="585"/>
      <c r="GG22" s="585"/>
      <c r="GH22" s="585"/>
      <c r="GI22" s="585"/>
      <c r="GJ22" s="585"/>
      <c r="GK22" s="585"/>
      <c r="GL22" s="585"/>
      <c r="GM22" s="585"/>
      <c r="GN22" s="585"/>
      <c r="GO22" s="585"/>
      <c r="GP22" s="585"/>
      <c r="GQ22" s="585"/>
      <c r="GR22" s="585"/>
      <c r="GS22" s="585"/>
      <c r="GT22" s="585"/>
      <c r="GU22" s="585"/>
      <c r="GV22" s="585"/>
      <c r="GW22" s="585"/>
      <c r="GX22" s="585"/>
      <c r="GY22" s="585"/>
      <c r="GZ22" s="585"/>
      <c r="HA22" s="585"/>
      <c r="HB22" s="585"/>
      <c r="HC22" s="585"/>
      <c r="HD22" s="585"/>
      <c r="HE22" s="585"/>
      <c r="HF22" s="585"/>
      <c r="HG22" s="585"/>
      <c r="HH22" s="585"/>
      <c r="HI22" s="585"/>
      <c r="HJ22" s="585"/>
      <c r="HK22" s="585"/>
      <c r="HL22" s="585"/>
      <c r="HM22" s="585"/>
      <c r="HN22" s="585"/>
      <c r="HO22" s="585"/>
      <c r="HP22" s="585"/>
      <c r="HQ22" s="585"/>
      <c r="HR22" s="585"/>
      <c r="HS22" s="585"/>
      <c r="HT22" s="585"/>
      <c r="HU22" s="585"/>
      <c r="HV22" s="585"/>
      <c r="HW22" s="585"/>
      <c r="HX22" s="585"/>
      <c r="HY22" s="585"/>
      <c r="HZ22" s="585"/>
      <c r="IA22" s="585"/>
      <c r="IB22" s="585"/>
      <c r="IC22" s="585"/>
      <c r="ID22" s="585"/>
      <c r="IE22" s="585"/>
      <c r="IF22" s="585"/>
      <c r="IG22" s="585"/>
      <c r="IH22" s="585"/>
      <c r="II22" s="585"/>
      <c r="IJ22" s="585"/>
      <c r="IK22" s="585"/>
      <c r="IL22" s="585"/>
      <c r="IM22" s="585"/>
      <c r="IN22" s="585"/>
      <c r="IO22" s="585"/>
      <c r="IP22" s="585"/>
      <c r="IQ22" s="585"/>
      <c r="IR22" s="585"/>
      <c r="IS22" s="585"/>
      <c r="IT22" s="585"/>
      <c r="IU22" s="585"/>
      <c r="IV22" s="585"/>
      <c r="IW22" s="585"/>
      <c r="IX22" s="585"/>
      <c r="IY22" s="585"/>
      <c r="IZ22" s="585"/>
      <c r="JA22" s="585"/>
      <c r="JB22" s="585"/>
      <c r="JC22" s="585"/>
      <c r="JD22" s="585"/>
      <c r="JE22" s="585"/>
      <c r="JF22" s="585"/>
      <c r="JG22" s="585"/>
      <c r="JH22" s="585"/>
      <c r="JI22" s="585"/>
      <c r="JJ22" s="585"/>
      <c r="JK22" s="585"/>
      <c r="JL22" s="585"/>
      <c r="JM22" s="585"/>
      <c r="JN22" s="585"/>
      <c r="JO22" s="585"/>
      <c r="JP22" s="585"/>
      <c r="JQ22" s="585"/>
      <c r="JR22" s="585"/>
      <c r="JS22" s="585"/>
      <c r="JT22" s="585"/>
      <c r="JU22" s="585"/>
      <c r="JV22" s="585"/>
      <c r="JW22" s="585"/>
      <c r="JX22" s="585"/>
      <c r="JY22" s="585"/>
      <c r="JZ22" s="585"/>
      <c r="KA22" s="585"/>
      <c r="KB22" s="585"/>
      <c r="KC22" s="585"/>
      <c r="KD22" s="585"/>
      <c r="KE22" s="585"/>
      <c r="KF22" s="585"/>
      <c r="KG22" s="585"/>
      <c r="KH22" s="585"/>
      <c r="KI22" s="585"/>
      <c r="KJ22" s="585"/>
      <c r="KK22" s="585"/>
      <c r="KL22" s="585"/>
      <c r="KM22" s="585"/>
      <c r="KN22" s="585"/>
      <c r="KO22" s="585"/>
      <c r="KP22" s="585"/>
      <c r="KQ22" s="585"/>
      <c r="KR22" s="585"/>
      <c r="KS22" s="585"/>
      <c r="KT22" s="585"/>
      <c r="KU22" s="585"/>
      <c r="KV22" s="585"/>
      <c r="KW22" s="585"/>
      <c r="KX22" s="585"/>
      <c r="KY22" s="585"/>
      <c r="KZ22" s="585"/>
      <c r="LA22" s="585"/>
      <c r="LB22" s="585"/>
      <c r="LC22" s="585"/>
      <c r="LD22" s="585"/>
      <c r="LE22" s="585"/>
      <c r="LF22" s="585"/>
      <c r="LG22" s="585"/>
      <c r="LH22" s="585"/>
      <c r="LI22" s="585"/>
      <c r="LJ22" s="585"/>
      <c r="LK22" s="585"/>
      <c r="LL22" s="585"/>
      <c r="LM22" s="585"/>
      <c r="LN22" s="585"/>
      <c r="LO22" s="585"/>
      <c r="LP22" s="585"/>
      <c r="LQ22" s="585"/>
      <c r="LR22" s="585"/>
      <c r="LS22" s="585"/>
      <c r="LT22" s="585"/>
      <c r="LU22" s="585"/>
      <c r="LV22" s="585"/>
      <c r="LW22" s="585"/>
      <c r="LX22" s="585"/>
      <c r="LY22" s="585"/>
      <c r="LZ22" s="585"/>
      <c r="MA22" s="585"/>
      <c r="MB22" s="585"/>
      <c r="MC22" s="585"/>
      <c r="MD22" s="585"/>
      <c r="ME22" s="585"/>
      <c r="MF22" s="585"/>
      <c r="MG22" s="585"/>
      <c r="MH22" s="585"/>
      <c r="MI22" s="585"/>
      <c r="MJ22" s="585"/>
      <c r="MK22" s="585"/>
      <c r="ML22" s="585"/>
      <c r="MM22" s="585"/>
      <c r="MN22" s="585"/>
      <c r="MO22" s="585"/>
      <c r="MP22" s="585"/>
      <c r="MQ22" s="585"/>
      <c r="MR22" s="585"/>
      <c r="MS22" s="585"/>
      <c r="MT22" s="585"/>
      <c r="MU22" s="585"/>
      <c r="MV22" s="585"/>
      <c r="MW22" s="585"/>
      <c r="MX22" s="585"/>
      <c r="MY22" s="585"/>
      <c r="MZ22" s="585"/>
      <c r="NA22" s="585"/>
      <c r="NB22" s="585"/>
      <c r="NC22" s="585"/>
      <c r="ND22" s="585"/>
      <c r="NE22" s="585"/>
      <c r="NF22" s="585"/>
      <c r="NG22" s="585"/>
      <c r="NH22" s="585"/>
      <c r="NI22" s="585"/>
      <c r="NJ22" s="585"/>
      <c r="NK22" s="585"/>
      <c r="NL22" s="585"/>
      <c r="NM22" s="585"/>
      <c r="NN22" s="585"/>
      <c r="NO22" s="585"/>
      <c r="NP22" s="585"/>
      <c r="NQ22" s="585"/>
      <c r="NR22" s="585"/>
      <c r="NS22" s="585"/>
      <c r="NT22" s="585"/>
      <c r="NU22" s="585"/>
      <c r="NV22" s="585"/>
      <c r="NW22" s="585"/>
      <c r="NX22" s="585"/>
      <c r="NY22" s="585"/>
      <c r="NZ22" s="585"/>
      <c r="OA22" s="585"/>
      <c r="OB22" s="585"/>
      <c r="OC22" s="585"/>
      <c r="OD22" s="585"/>
      <c r="OE22" s="585"/>
      <c r="OF22" s="585"/>
      <c r="OG22" s="585"/>
      <c r="OH22" s="585"/>
      <c r="OI22" s="585"/>
      <c r="OJ22" s="585"/>
      <c r="OK22" s="585"/>
      <c r="OL22" s="585"/>
      <c r="OM22" s="585"/>
      <c r="ON22" s="585"/>
      <c r="OO22" s="585"/>
      <c r="OP22" s="585"/>
      <c r="OQ22" s="585"/>
      <c r="OR22" s="585"/>
      <c r="OS22" s="585"/>
      <c r="OT22" s="585"/>
      <c r="OU22" s="585"/>
      <c r="OV22" s="585"/>
      <c r="OW22" s="585"/>
      <c r="OX22" s="585"/>
      <c r="OY22" s="585"/>
      <c r="OZ22" s="585"/>
      <c r="PA22" s="585"/>
      <c r="PB22" s="585"/>
      <c r="PC22" s="585"/>
      <c r="PD22" s="585"/>
      <c r="PE22" s="585"/>
      <c r="PF22" s="585"/>
      <c r="PG22" s="585"/>
      <c r="PH22" s="585"/>
      <c r="PI22" s="585"/>
      <c r="PJ22" s="585"/>
      <c r="PK22" s="585"/>
      <c r="PL22" s="585"/>
      <c r="PM22" s="585"/>
      <c r="PN22" s="585"/>
      <c r="PO22" s="585"/>
      <c r="PP22" s="585"/>
      <c r="PQ22" s="585"/>
      <c r="PR22" s="585"/>
      <c r="PS22" s="585"/>
      <c r="PT22" s="585"/>
      <c r="PU22" s="585"/>
      <c r="PV22" s="585"/>
      <c r="PW22" s="585"/>
      <c r="PX22" s="585"/>
      <c r="PY22" s="585"/>
      <c r="PZ22" s="585"/>
      <c r="QA22" s="585"/>
      <c r="QB22" s="585"/>
      <c r="QC22" s="585"/>
      <c r="QD22" s="585"/>
      <c r="QE22" s="585"/>
      <c r="QF22" s="585"/>
      <c r="QG22" s="585"/>
      <c r="QH22" s="585"/>
      <c r="QI22" s="585"/>
      <c r="QJ22" s="585"/>
      <c r="QK22" s="585"/>
      <c r="QL22" s="585"/>
      <c r="QM22" s="585"/>
      <c r="QN22" s="585"/>
      <c r="QO22" s="585"/>
      <c r="QP22" s="585"/>
      <c r="QQ22" s="585"/>
      <c r="QR22" s="585"/>
      <c r="QS22" s="585"/>
      <c r="QT22" s="585"/>
      <c r="QU22" s="585"/>
      <c r="QV22" s="585"/>
      <c r="QW22" s="585"/>
      <c r="QX22" s="585"/>
      <c r="QY22" s="585"/>
      <c r="QZ22" s="585"/>
      <c r="RA22" s="585"/>
      <c r="RB22" s="585"/>
      <c r="RC22" s="585"/>
      <c r="RD22" s="585"/>
      <c r="RE22" s="585"/>
      <c r="RF22" s="585"/>
      <c r="RG22" s="585"/>
      <c r="RH22" s="585"/>
      <c r="RI22" s="585"/>
      <c r="RJ22" s="585"/>
      <c r="RK22" s="585"/>
      <c r="RL22" s="585"/>
      <c r="RM22" s="585"/>
      <c r="RN22" s="585"/>
      <c r="RO22" s="585"/>
      <c r="RP22" s="585"/>
      <c r="RQ22" s="585"/>
      <c r="RR22" s="585"/>
      <c r="RS22" s="585"/>
      <c r="RT22" s="585"/>
      <c r="RU22" s="585"/>
      <c r="RV22" s="585"/>
      <c r="RW22" s="585"/>
      <c r="RX22" s="585"/>
      <c r="RY22" s="585"/>
      <c r="RZ22" s="585"/>
      <c r="SA22" s="585"/>
      <c r="SB22" s="585"/>
      <c r="SC22" s="585"/>
      <c r="SD22" s="585"/>
      <c r="SE22" s="585"/>
      <c r="SF22" s="585"/>
      <c r="SG22" s="585"/>
      <c r="SH22" s="585"/>
      <c r="SI22" s="585"/>
      <c r="SJ22" s="585"/>
      <c r="SK22" s="585"/>
      <c r="SL22" s="585"/>
      <c r="SM22" s="585"/>
      <c r="SN22" s="585"/>
      <c r="SO22" s="585"/>
      <c r="SP22" s="585"/>
      <c r="SQ22" s="585"/>
      <c r="SR22" s="585"/>
      <c r="SS22" s="585"/>
      <c r="ST22" s="585"/>
      <c r="SU22" s="585"/>
      <c r="SV22" s="585"/>
      <c r="SW22" s="585"/>
      <c r="SX22" s="585"/>
      <c r="SY22" s="585"/>
      <c r="SZ22" s="585"/>
      <c r="TA22" s="585"/>
      <c r="TB22" s="585"/>
      <c r="TC22" s="585"/>
      <c r="TD22" s="585"/>
      <c r="TE22" s="585"/>
      <c r="TF22" s="585"/>
      <c r="TG22" s="585"/>
      <c r="TH22" s="585"/>
      <c r="TI22" s="585"/>
      <c r="TJ22" s="585"/>
      <c r="TK22" s="585"/>
      <c r="TL22" s="585"/>
      <c r="TM22" s="585"/>
      <c r="TN22" s="585"/>
      <c r="TO22" s="585"/>
      <c r="TP22" s="585"/>
      <c r="TQ22" s="585"/>
      <c r="TR22" s="585"/>
      <c r="TS22" s="585"/>
      <c r="TT22" s="585"/>
      <c r="TU22" s="585"/>
      <c r="TV22" s="585"/>
      <c r="TW22" s="585"/>
      <c r="TX22" s="585"/>
      <c r="TY22" s="585"/>
      <c r="TZ22" s="585"/>
      <c r="UA22" s="585"/>
      <c r="UB22" s="585"/>
      <c r="UC22" s="585"/>
      <c r="UD22" s="585"/>
      <c r="UE22" s="585"/>
      <c r="UF22" s="585"/>
      <c r="UG22" s="585"/>
      <c r="UH22" s="585"/>
      <c r="UI22" s="585"/>
      <c r="UJ22" s="585"/>
      <c r="UK22" s="585"/>
      <c r="UL22" s="585"/>
      <c r="UM22" s="585"/>
      <c r="UN22" s="585"/>
      <c r="UO22" s="585"/>
      <c r="UP22" s="585"/>
      <c r="UQ22" s="585"/>
      <c r="UR22" s="585"/>
      <c r="US22" s="585"/>
      <c r="UT22" s="585"/>
      <c r="UU22" s="585"/>
      <c r="UV22" s="585"/>
      <c r="UW22" s="585"/>
      <c r="UX22" s="585"/>
      <c r="UY22" s="585"/>
      <c r="UZ22" s="585"/>
      <c r="VA22" s="585"/>
      <c r="VB22" s="585"/>
      <c r="VC22" s="585"/>
      <c r="VD22" s="585"/>
      <c r="VE22" s="585"/>
      <c r="VF22" s="585"/>
      <c r="VG22" s="585"/>
      <c r="VH22" s="585"/>
      <c r="VI22" s="585"/>
      <c r="VJ22" s="585"/>
      <c r="VK22" s="585"/>
      <c r="VL22" s="585"/>
      <c r="VM22" s="585"/>
      <c r="VN22" s="585"/>
      <c r="VO22" s="585"/>
      <c r="VP22" s="585"/>
      <c r="VQ22" s="585"/>
      <c r="VR22" s="585"/>
      <c r="VS22" s="585"/>
      <c r="VT22" s="585"/>
      <c r="VU22" s="585"/>
      <c r="VV22" s="585"/>
      <c r="VW22" s="585"/>
      <c r="VX22" s="585"/>
      <c r="VY22" s="585"/>
      <c r="VZ22" s="585"/>
      <c r="WA22" s="585"/>
      <c r="WB22" s="585"/>
      <c r="WC22" s="585"/>
      <c r="WD22" s="585"/>
      <c r="WE22" s="585"/>
      <c r="WF22" s="585"/>
      <c r="WG22" s="585"/>
      <c r="WH22" s="585"/>
      <c r="WI22" s="585"/>
      <c r="WJ22" s="585"/>
      <c r="WK22" s="585"/>
      <c r="WL22" s="585"/>
      <c r="WM22" s="585"/>
      <c r="WN22" s="585"/>
      <c r="WO22" s="585"/>
      <c r="WP22" s="585"/>
      <c r="WQ22" s="585"/>
      <c r="WR22" s="585"/>
      <c r="WS22" s="585"/>
      <c r="WT22" s="585"/>
      <c r="WU22" s="585"/>
      <c r="WV22" s="585"/>
      <c r="WW22" s="585"/>
      <c r="WX22" s="585"/>
      <c r="WY22" s="585"/>
      <c r="WZ22" s="585"/>
      <c r="XA22" s="585"/>
      <c r="XB22" s="585"/>
      <c r="XC22" s="585"/>
      <c r="XD22" s="585"/>
      <c r="XE22" s="585"/>
      <c r="XF22" s="585"/>
      <c r="XG22" s="585"/>
      <c r="XH22" s="585"/>
      <c r="XI22" s="585"/>
      <c r="XJ22" s="585"/>
      <c r="XK22" s="585"/>
      <c r="XL22" s="585"/>
      <c r="XM22" s="585"/>
      <c r="XN22" s="585"/>
      <c r="XO22" s="585"/>
      <c r="XP22" s="585"/>
      <c r="XQ22" s="585"/>
      <c r="XR22" s="585"/>
      <c r="XS22" s="585"/>
      <c r="XT22" s="585"/>
      <c r="XU22" s="585"/>
      <c r="XV22" s="585"/>
      <c r="XW22" s="585"/>
      <c r="XX22" s="585"/>
      <c r="XY22" s="585"/>
      <c r="XZ22" s="585"/>
      <c r="YA22" s="585"/>
      <c r="YB22" s="585"/>
      <c r="YC22" s="585"/>
      <c r="YD22" s="585"/>
      <c r="YE22" s="585"/>
      <c r="YF22" s="585"/>
      <c r="YG22" s="585"/>
      <c r="YH22" s="585"/>
      <c r="YI22" s="585"/>
      <c r="YJ22" s="585"/>
      <c r="YK22" s="585"/>
      <c r="YL22" s="585"/>
      <c r="YM22" s="585"/>
      <c r="YN22" s="585"/>
      <c r="YO22" s="585"/>
      <c r="YP22" s="585"/>
      <c r="YQ22" s="585"/>
      <c r="YR22" s="585"/>
      <c r="YS22" s="585"/>
      <c r="YT22" s="585"/>
      <c r="YU22" s="585"/>
      <c r="YV22" s="585"/>
      <c r="YW22" s="585"/>
      <c r="YX22" s="585"/>
      <c r="YY22" s="585"/>
      <c r="YZ22" s="585"/>
      <c r="ZA22" s="585"/>
      <c r="ZB22" s="585"/>
      <c r="ZC22" s="585"/>
      <c r="ZD22" s="585"/>
      <c r="ZE22" s="585"/>
      <c r="ZF22" s="585"/>
      <c r="ZG22" s="585"/>
      <c r="ZH22" s="585"/>
      <c r="ZI22" s="585"/>
      <c r="ZJ22" s="585"/>
      <c r="ZK22" s="585"/>
      <c r="ZL22" s="585"/>
      <c r="ZM22" s="585"/>
      <c r="ZN22" s="585"/>
      <c r="ZO22" s="585"/>
      <c r="ZP22" s="585"/>
      <c r="ZQ22" s="585"/>
      <c r="ZR22" s="585"/>
      <c r="ZS22" s="585"/>
      <c r="ZT22" s="585"/>
      <c r="ZU22" s="585"/>
      <c r="ZV22" s="585"/>
      <c r="ZW22" s="585"/>
      <c r="ZX22" s="585"/>
      <c r="ZY22" s="585"/>
      <c r="ZZ22" s="585"/>
      <c r="AAA22" s="585"/>
      <c r="AAB22" s="585"/>
      <c r="AAC22" s="585"/>
      <c r="AAD22" s="585"/>
      <c r="AAE22" s="585"/>
      <c r="AAF22" s="585"/>
      <c r="AAG22" s="585"/>
      <c r="AAH22" s="585"/>
      <c r="AAI22" s="585"/>
      <c r="AAJ22" s="585"/>
      <c r="AAK22" s="585"/>
      <c r="AAL22" s="585"/>
      <c r="AAM22" s="585"/>
      <c r="AAN22" s="585"/>
      <c r="AAO22" s="585"/>
      <c r="AAP22" s="585"/>
      <c r="AAQ22" s="585"/>
      <c r="AAR22" s="585"/>
      <c r="AAS22" s="585"/>
      <c r="AAT22" s="585"/>
      <c r="AAU22" s="585"/>
      <c r="AAV22" s="585"/>
      <c r="AAW22" s="585"/>
      <c r="AAX22" s="585"/>
      <c r="AAY22" s="585"/>
      <c r="AAZ22" s="585"/>
      <c r="ABA22" s="585"/>
      <c r="ABB22" s="585"/>
      <c r="ABC22" s="585"/>
      <c r="ABD22" s="585"/>
      <c r="ABE22" s="585"/>
      <c r="ABF22" s="585"/>
      <c r="ABG22" s="585"/>
      <c r="ABH22" s="585"/>
      <c r="ABI22" s="585"/>
      <c r="ABJ22" s="585"/>
      <c r="ABK22" s="585"/>
      <c r="ABL22" s="585"/>
      <c r="ABM22" s="585"/>
      <c r="ABN22" s="585"/>
      <c r="ABO22" s="585"/>
      <c r="ABP22" s="585"/>
      <c r="ABQ22" s="585"/>
      <c r="ABR22" s="585"/>
      <c r="ABS22" s="585"/>
      <c r="ABT22" s="585"/>
      <c r="ABU22" s="585"/>
      <c r="ABV22" s="585"/>
      <c r="ABW22" s="585"/>
      <c r="ABX22" s="585"/>
      <c r="ABY22" s="585"/>
      <c r="ABZ22" s="585"/>
      <c r="ACA22" s="585"/>
      <c r="ACB22" s="585"/>
      <c r="ACC22" s="585"/>
      <c r="ACD22" s="585"/>
      <c r="ACE22" s="585"/>
      <c r="ACF22" s="585"/>
      <c r="ACG22" s="585"/>
      <c r="ACH22" s="585"/>
      <c r="ACI22" s="585"/>
      <c r="ACJ22" s="585"/>
      <c r="ACK22" s="585"/>
      <c r="ACL22" s="585"/>
      <c r="ACM22" s="585"/>
      <c r="ACN22" s="585"/>
      <c r="ACO22" s="585"/>
      <c r="ACP22" s="585"/>
      <c r="ACQ22" s="585"/>
      <c r="ACR22" s="585"/>
      <c r="ACS22" s="585"/>
      <c r="ACT22" s="585"/>
      <c r="ACU22" s="585"/>
      <c r="ACV22" s="585"/>
      <c r="ACW22" s="585"/>
      <c r="ACX22" s="585"/>
      <c r="ACY22" s="585"/>
      <c r="ACZ22" s="585"/>
      <c r="ADA22" s="585"/>
      <c r="ADB22" s="585"/>
      <c r="ADC22" s="585"/>
      <c r="ADD22" s="585"/>
      <c r="ADE22" s="585"/>
      <c r="ADF22" s="585"/>
      <c r="ADG22" s="585"/>
      <c r="ADH22" s="585"/>
      <c r="ADI22" s="585"/>
      <c r="ADJ22" s="585"/>
      <c r="ADK22" s="585"/>
      <c r="ADL22" s="585"/>
      <c r="ADM22" s="585"/>
      <c r="ADN22" s="585"/>
      <c r="ADO22" s="585"/>
      <c r="ADP22" s="585"/>
      <c r="ADQ22" s="585"/>
      <c r="ADR22" s="585"/>
      <c r="ADS22" s="585"/>
      <c r="ADT22" s="585"/>
      <c r="ADU22" s="585"/>
      <c r="ADV22" s="585"/>
      <c r="ADW22" s="585"/>
      <c r="ADX22" s="585"/>
      <c r="ADY22" s="585"/>
      <c r="ADZ22" s="585"/>
      <c r="AEA22" s="585"/>
      <c r="AEB22" s="585"/>
      <c r="AEC22" s="585"/>
      <c r="AED22" s="585"/>
      <c r="AEE22" s="585"/>
      <c r="AEF22" s="585"/>
      <c r="AEG22" s="585"/>
      <c r="AEH22" s="585"/>
      <c r="AEI22" s="585"/>
      <c r="AEJ22" s="585"/>
      <c r="AEK22" s="585"/>
      <c r="AEL22" s="585"/>
      <c r="AEM22" s="585"/>
      <c r="AEN22" s="585"/>
      <c r="AEO22" s="585"/>
      <c r="AEP22" s="585"/>
      <c r="AEQ22" s="585"/>
      <c r="AER22" s="585"/>
      <c r="AES22" s="585"/>
      <c r="AET22" s="585"/>
      <c r="AEU22" s="585"/>
      <c r="AEV22" s="585"/>
      <c r="AEW22" s="585"/>
      <c r="AEX22" s="585"/>
      <c r="AEY22" s="585"/>
      <c r="AEZ22" s="585"/>
      <c r="AFA22" s="585"/>
      <c r="AFB22" s="585"/>
      <c r="AFC22" s="585"/>
      <c r="AFD22" s="585"/>
      <c r="AFE22" s="585"/>
      <c r="AFF22" s="585"/>
      <c r="AFG22" s="585"/>
      <c r="AFH22" s="585"/>
      <c r="AFI22" s="585"/>
      <c r="AFJ22" s="585"/>
      <c r="AFK22" s="585"/>
      <c r="AFL22" s="585"/>
      <c r="AFM22" s="585"/>
      <c r="AFN22" s="585"/>
      <c r="AFO22" s="585"/>
      <c r="AFP22" s="585"/>
      <c r="AFQ22" s="585"/>
      <c r="AFR22" s="585"/>
      <c r="AFS22" s="585"/>
      <c r="AFT22" s="585"/>
      <c r="AFU22" s="585"/>
      <c r="AFV22" s="585"/>
      <c r="AFW22" s="585"/>
      <c r="AFX22" s="585"/>
      <c r="AFY22" s="585"/>
      <c r="AFZ22" s="585"/>
      <c r="AGA22" s="585"/>
      <c r="AGB22" s="585"/>
      <c r="AGC22" s="585"/>
      <c r="AGD22" s="585"/>
      <c r="AGE22" s="585"/>
      <c r="AGF22" s="585"/>
      <c r="AGG22" s="585"/>
      <c r="AGH22" s="585"/>
      <c r="AGI22" s="585"/>
      <c r="AGJ22" s="585"/>
      <c r="AGK22" s="585"/>
      <c r="AGL22" s="585"/>
      <c r="AGM22" s="585"/>
      <c r="AGN22" s="585"/>
      <c r="AGO22" s="585"/>
      <c r="AGP22" s="585"/>
      <c r="AGQ22" s="585"/>
      <c r="AGR22" s="585"/>
      <c r="AGS22" s="585"/>
      <c r="AGT22" s="585"/>
      <c r="AGU22" s="585"/>
      <c r="AGV22" s="585"/>
      <c r="AGW22" s="585"/>
      <c r="AGX22" s="585"/>
      <c r="AGY22" s="585"/>
      <c r="AGZ22" s="585"/>
      <c r="AHA22" s="585"/>
      <c r="AHB22" s="585"/>
      <c r="AHC22" s="585"/>
      <c r="AHD22" s="585"/>
      <c r="AHE22" s="585"/>
      <c r="AHF22" s="585"/>
      <c r="AHG22" s="585"/>
      <c r="AHH22" s="585"/>
      <c r="AHI22" s="585"/>
      <c r="AHJ22" s="585"/>
      <c r="AHK22" s="585"/>
      <c r="AHL22" s="585"/>
      <c r="AHM22" s="585"/>
      <c r="AHN22" s="585"/>
      <c r="AHO22" s="585"/>
      <c r="AHP22" s="585"/>
      <c r="AHQ22" s="585"/>
      <c r="AHR22" s="585"/>
      <c r="AHS22" s="585"/>
      <c r="AHT22" s="585"/>
      <c r="AHU22" s="585"/>
      <c r="AHV22" s="585"/>
      <c r="AHW22" s="585"/>
      <c r="AHX22" s="585"/>
      <c r="AHY22" s="585"/>
      <c r="AHZ22" s="585"/>
      <c r="AIA22" s="585"/>
      <c r="AIB22" s="585"/>
      <c r="AIC22" s="585"/>
      <c r="AID22" s="585"/>
      <c r="AIE22" s="585"/>
      <c r="AIF22" s="585"/>
      <c r="AIG22" s="585"/>
      <c r="AIH22" s="585"/>
      <c r="AII22" s="585"/>
      <c r="AIJ22" s="585"/>
      <c r="AIK22" s="585"/>
      <c r="AIL22" s="585"/>
      <c r="AIM22" s="585"/>
      <c r="AIN22" s="585"/>
      <c r="AIO22" s="585"/>
      <c r="AIP22" s="585"/>
      <c r="AIQ22" s="585"/>
      <c r="AIR22" s="585"/>
      <c r="AIS22" s="585"/>
      <c r="AIT22" s="585"/>
      <c r="AIU22" s="585"/>
      <c r="AIV22" s="585"/>
      <c r="AIW22" s="585"/>
      <c r="AIX22" s="585"/>
      <c r="AIY22" s="585"/>
      <c r="AIZ22" s="585"/>
      <c r="AJA22" s="585"/>
      <c r="AJB22" s="585"/>
      <c r="AJC22" s="585"/>
      <c r="AJD22" s="585"/>
      <c r="AJE22" s="585"/>
      <c r="AJF22" s="585"/>
      <c r="AJG22" s="585"/>
      <c r="AJH22" s="585"/>
      <c r="AJI22" s="585"/>
      <c r="AJJ22" s="585"/>
      <c r="AJK22" s="585"/>
      <c r="AJL22" s="585"/>
      <c r="AJM22" s="585"/>
      <c r="AJN22" s="585"/>
      <c r="AJO22" s="585"/>
      <c r="AJP22" s="585"/>
      <c r="AJQ22" s="585"/>
      <c r="AJR22" s="585"/>
      <c r="AJS22" s="585"/>
      <c r="AJT22" s="585"/>
      <c r="AJU22" s="585"/>
      <c r="AJV22" s="585"/>
      <c r="AJW22" s="585"/>
      <c r="AJX22" s="585"/>
      <c r="AJY22" s="585"/>
      <c r="AJZ22" s="585"/>
      <c r="AKA22" s="585"/>
      <c r="AKB22" s="585"/>
      <c r="AKC22" s="585"/>
      <c r="AKD22" s="585"/>
      <c r="AKE22" s="585"/>
      <c r="AKF22" s="585"/>
      <c r="AKG22" s="585"/>
      <c r="AKH22" s="585"/>
      <c r="AKI22" s="585"/>
      <c r="AKJ22" s="585"/>
      <c r="AKK22" s="585"/>
      <c r="AKL22" s="585"/>
      <c r="AKM22" s="585"/>
      <c r="AKN22" s="585"/>
      <c r="AKO22" s="585"/>
      <c r="AKP22" s="585"/>
      <c r="AKQ22" s="585"/>
      <c r="AKR22" s="585"/>
      <c r="AKS22" s="585"/>
      <c r="AKT22" s="585"/>
      <c r="AKU22" s="585"/>
      <c r="AKV22" s="585"/>
      <c r="AKW22" s="585"/>
      <c r="AKX22" s="585"/>
      <c r="AKY22" s="585"/>
      <c r="AKZ22" s="585"/>
      <c r="ALA22" s="585"/>
      <c r="ALB22" s="585"/>
      <c r="ALC22" s="585"/>
      <c r="ALD22" s="585"/>
      <c r="ALE22" s="585"/>
      <c r="ALF22" s="585"/>
      <c r="ALG22" s="585"/>
      <c r="ALH22" s="585"/>
      <c r="ALI22" s="585"/>
      <c r="ALJ22" s="585"/>
      <c r="ALK22" s="585"/>
      <c r="ALL22" s="585"/>
      <c r="ALM22" s="585"/>
      <c r="ALN22" s="585"/>
      <c r="ALO22" s="585"/>
      <c r="ALP22" s="585"/>
      <c r="ALQ22" s="585"/>
      <c r="ALR22" s="585"/>
      <c r="ALS22" s="585"/>
      <c r="ALT22" s="585"/>
      <c r="ALU22" s="585"/>
      <c r="ALV22" s="585"/>
      <c r="ALW22" s="585"/>
      <c r="ALX22" s="585"/>
      <c r="ALY22" s="585"/>
      <c r="ALZ22" s="585"/>
      <c r="AMA22" s="585"/>
      <c r="AMB22" s="585"/>
      <c r="AMC22" s="585"/>
      <c r="AMD22" s="585"/>
      <c r="AME22" s="585"/>
      <c r="AMF22" s="585"/>
      <c r="AMG22" s="585"/>
      <c r="AMH22" s="585"/>
      <c r="AMI22" s="585"/>
      <c r="AMJ22" s="585"/>
      <c r="AMK22" s="585"/>
    </row>
    <row r="23" spans="1:1025" s="586" customFormat="1" ht="39" customHeight="1" x14ac:dyDescent="0.35">
      <c r="A23" s="577" t="s">
        <v>2075</v>
      </c>
      <c r="B23" s="587" t="s">
        <v>2076</v>
      </c>
      <c r="C23" s="588" t="s">
        <v>2038</v>
      </c>
      <c r="D23" s="589" t="s">
        <v>345</v>
      </c>
      <c r="E23" s="592" t="s">
        <v>888</v>
      </c>
      <c r="F23" s="592" t="s">
        <v>888</v>
      </c>
      <c r="G23" s="592" t="s">
        <v>888</v>
      </c>
      <c r="H23" s="592" t="s">
        <v>888</v>
      </c>
      <c r="I23" s="592" t="s">
        <v>888</v>
      </c>
      <c r="J23" s="592" t="s">
        <v>888</v>
      </c>
      <c r="K23" s="592" t="s">
        <v>888</v>
      </c>
      <c r="L23" s="592" t="s">
        <v>888</v>
      </c>
      <c r="M23" s="592" t="s">
        <v>888</v>
      </c>
      <c r="N23" s="592" t="s">
        <v>888</v>
      </c>
      <c r="O23" s="582"/>
      <c r="P23" s="590" t="str">
        <f t="shared" si="0"/>
        <v>NA</v>
      </c>
      <c r="Q23" s="591" t="str">
        <f t="shared" si="1"/>
        <v>NA</v>
      </c>
      <c r="R23" s="585"/>
      <c r="S23" s="585"/>
      <c r="T23" s="585"/>
      <c r="U23" s="585"/>
      <c r="V23" s="585"/>
      <c r="W23" s="585"/>
      <c r="X23" s="585"/>
      <c r="Y23" s="585"/>
      <c r="Z23" s="585"/>
      <c r="AA23" s="585"/>
      <c r="AB23" s="585"/>
      <c r="AC23" s="585"/>
      <c r="AD23" s="585"/>
      <c r="AE23" s="585"/>
      <c r="AF23" s="585"/>
      <c r="AG23" s="585"/>
      <c r="AH23" s="585"/>
      <c r="AI23" s="585"/>
      <c r="AJ23" s="585"/>
      <c r="AK23" s="585"/>
      <c r="AL23" s="585"/>
      <c r="AM23" s="585"/>
      <c r="AN23" s="585"/>
      <c r="AO23" s="585"/>
      <c r="AP23" s="585"/>
      <c r="AQ23" s="585"/>
      <c r="AR23" s="585"/>
      <c r="AS23" s="585"/>
      <c r="AT23" s="585"/>
      <c r="AU23" s="585"/>
      <c r="AV23" s="585"/>
      <c r="AW23" s="585"/>
      <c r="AX23" s="585"/>
      <c r="AY23" s="585"/>
      <c r="AZ23" s="585"/>
      <c r="BA23" s="585"/>
      <c r="BB23" s="585"/>
      <c r="BC23" s="585"/>
      <c r="BD23" s="585"/>
      <c r="BE23" s="585"/>
      <c r="BF23" s="585"/>
      <c r="BG23" s="585"/>
      <c r="BH23" s="585"/>
      <c r="BI23" s="585"/>
      <c r="BJ23" s="585"/>
      <c r="BK23" s="585"/>
      <c r="BL23" s="585"/>
      <c r="BM23" s="585"/>
      <c r="BN23" s="585"/>
      <c r="BO23" s="585"/>
      <c r="BP23" s="585"/>
      <c r="BQ23" s="585"/>
      <c r="BR23" s="585"/>
      <c r="BS23" s="585"/>
      <c r="BT23" s="585"/>
      <c r="BU23" s="585"/>
      <c r="BV23" s="585"/>
      <c r="BW23" s="585"/>
      <c r="BX23" s="585"/>
      <c r="BY23" s="585"/>
      <c r="BZ23" s="585"/>
      <c r="CA23" s="585"/>
      <c r="CB23" s="585"/>
      <c r="CC23" s="585"/>
      <c r="CD23" s="585"/>
      <c r="CE23" s="585"/>
      <c r="CF23" s="585"/>
      <c r="CG23" s="585"/>
      <c r="CH23" s="585"/>
      <c r="CI23" s="585"/>
      <c r="CJ23" s="585"/>
      <c r="CK23" s="585"/>
      <c r="CL23" s="585"/>
      <c r="CM23" s="585"/>
      <c r="CN23" s="585"/>
      <c r="CO23" s="585"/>
      <c r="CP23" s="585"/>
      <c r="CQ23" s="585"/>
      <c r="CR23" s="585"/>
      <c r="CS23" s="585"/>
      <c r="CT23" s="585"/>
      <c r="CU23" s="585"/>
      <c r="CV23" s="585"/>
      <c r="CW23" s="585"/>
      <c r="CX23" s="585"/>
      <c r="CY23" s="585"/>
      <c r="CZ23" s="585"/>
      <c r="DA23" s="585"/>
      <c r="DB23" s="585"/>
      <c r="DC23" s="585"/>
      <c r="DD23" s="585"/>
      <c r="DE23" s="585"/>
      <c r="DF23" s="585"/>
      <c r="DG23" s="585"/>
      <c r="DH23" s="585"/>
      <c r="DI23" s="585"/>
      <c r="DJ23" s="585"/>
      <c r="DK23" s="585"/>
      <c r="DL23" s="585"/>
      <c r="DM23" s="585"/>
      <c r="DN23" s="585"/>
      <c r="DO23" s="585"/>
      <c r="DP23" s="585"/>
      <c r="DQ23" s="585"/>
      <c r="DR23" s="585"/>
      <c r="DS23" s="585"/>
      <c r="DT23" s="585"/>
      <c r="DU23" s="585"/>
      <c r="DV23" s="585"/>
      <c r="DW23" s="585"/>
      <c r="DX23" s="585"/>
      <c r="DY23" s="585"/>
      <c r="DZ23" s="585"/>
      <c r="EA23" s="585"/>
      <c r="EB23" s="585"/>
      <c r="EC23" s="585"/>
      <c r="ED23" s="585"/>
      <c r="EE23" s="585"/>
      <c r="EF23" s="585"/>
      <c r="EG23" s="585"/>
      <c r="EH23" s="585"/>
      <c r="EI23" s="585"/>
      <c r="EJ23" s="585"/>
      <c r="EK23" s="585"/>
      <c r="EL23" s="585"/>
      <c r="EM23" s="585"/>
      <c r="EN23" s="585"/>
      <c r="EO23" s="585"/>
      <c r="EP23" s="585"/>
      <c r="EQ23" s="585"/>
      <c r="ER23" s="585"/>
      <c r="ES23" s="585"/>
      <c r="ET23" s="585"/>
      <c r="EU23" s="585"/>
      <c r="EV23" s="585"/>
      <c r="EW23" s="585"/>
      <c r="EX23" s="585"/>
      <c r="EY23" s="585"/>
      <c r="EZ23" s="585"/>
      <c r="FA23" s="585"/>
      <c r="FB23" s="585"/>
      <c r="FC23" s="585"/>
      <c r="FD23" s="585"/>
      <c r="FE23" s="585"/>
      <c r="FF23" s="585"/>
      <c r="FG23" s="585"/>
      <c r="FH23" s="585"/>
      <c r="FI23" s="585"/>
      <c r="FJ23" s="585"/>
      <c r="FK23" s="585"/>
      <c r="FL23" s="585"/>
      <c r="FM23" s="585"/>
      <c r="FN23" s="585"/>
      <c r="FO23" s="585"/>
      <c r="FP23" s="585"/>
      <c r="FQ23" s="585"/>
      <c r="FR23" s="585"/>
      <c r="FS23" s="585"/>
      <c r="FT23" s="585"/>
      <c r="FU23" s="585"/>
      <c r="FV23" s="585"/>
      <c r="FW23" s="585"/>
      <c r="FX23" s="585"/>
      <c r="FY23" s="585"/>
      <c r="FZ23" s="585"/>
      <c r="GA23" s="585"/>
      <c r="GB23" s="585"/>
      <c r="GC23" s="585"/>
      <c r="GD23" s="585"/>
      <c r="GE23" s="585"/>
      <c r="GF23" s="585"/>
      <c r="GG23" s="585"/>
      <c r="GH23" s="585"/>
      <c r="GI23" s="585"/>
      <c r="GJ23" s="585"/>
      <c r="GK23" s="585"/>
      <c r="GL23" s="585"/>
      <c r="GM23" s="585"/>
      <c r="GN23" s="585"/>
      <c r="GO23" s="585"/>
      <c r="GP23" s="585"/>
      <c r="GQ23" s="585"/>
      <c r="GR23" s="585"/>
      <c r="GS23" s="585"/>
      <c r="GT23" s="585"/>
      <c r="GU23" s="585"/>
      <c r="GV23" s="585"/>
      <c r="GW23" s="585"/>
      <c r="GX23" s="585"/>
      <c r="GY23" s="585"/>
      <c r="GZ23" s="585"/>
      <c r="HA23" s="585"/>
      <c r="HB23" s="585"/>
      <c r="HC23" s="585"/>
      <c r="HD23" s="585"/>
      <c r="HE23" s="585"/>
      <c r="HF23" s="585"/>
      <c r="HG23" s="585"/>
      <c r="HH23" s="585"/>
      <c r="HI23" s="585"/>
      <c r="HJ23" s="585"/>
      <c r="HK23" s="585"/>
      <c r="HL23" s="585"/>
      <c r="HM23" s="585"/>
      <c r="HN23" s="585"/>
      <c r="HO23" s="585"/>
      <c r="HP23" s="585"/>
      <c r="HQ23" s="585"/>
      <c r="HR23" s="585"/>
      <c r="HS23" s="585"/>
      <c r="HT23" s="585"/>
      <c r="HU23" s="585"/>
      <c r="HV23" s="585"/>
      <c r="HW23" s="585"/>
      <c r="HX23" s="585"/>
      <c r="HY23" s="585"/>
      <c r="HZ23" s="585"/>
      <c r="IA23" s="585"/>
      <c r="IB23" s="585"/>
      <c r="IC23" s="585"/>
      <c r="ID23" s="585"/>
      <c r="IE23" s="585"/>
      <c r="IF23" s="585"/>
      <c r="IG23" s="585"/>
      <c r="IH23" s="585"/>
      <c r="II23" s="585"/>
      <c r="IJ23" s="585"/>
      <c r="IK23" s="585"/>
      <c r="IL23" s="585"/>
      <c r="IM23" s="585"/>
      <c r="IN23" s="585"/>
      <c r="IO23" s="585"/>
      <c r="IP23" s="585"/>
      <c r="IQ23" s="585"/>
      <c r="IR23" s="585"/>
      <c r="IS23" s="585"/>
      <c r="IT23" s="585"/>
      <c r="IU23" s="585"/>
      <c r="IV23" s="585"/>
      <c r="IW23" s="585"/>
      <c r="IX23" s="585"/>
      <c r="IY23" s="585"/>
      <c r="IZ23" s="585"/>
      <c r="JA23" s="585"/>
      <c r="JB23" s="585"/>
      <c r="JC23" s="585"/>
      <c r="JD23" s="585"/>
      <c r="JE23" s="585"/>
      <c r="JF23" s="585"/>
      <c r="JG23" s="585"/>
      <c r="JH23" s="585"/>
      <c r="JI23" s="585"/>
      <c r="JJ23" s="585"/>
      <c r="JK23" s="585"/>
      <c r="JL23" s="585"/>
      <c r="JM23" s="585"/>
      <c r="JN23" s="585"/>
      <c r="JO23" s="585"/>
      <c r="JP23" s="585"/>
      <c r="JQ23" s="585"/>
      <c r="JR23" s="585"/>
      <c r="JS23" s="585"/>
      <c r="JT23" s="585"/>
      <c r="JU23" s="585"/>
      <c r="JV23" s="585"/>
      <c r="JW23" s="585"/>
      <c r="JX23" s="585"/>
      <c r="JY23" s="585"/>
      <c r="JZ23" s="585"/>
      <c r="KA23" s="585"/>
      <c r="KB23" s="585"/>
      <c r="KC23" s="585"/>
      <c r="KD23" s="585"/>
      <c r="KE23" s="585"/>
      <c r="KF23" s="585"/>
      <c r="KG23" s="585"/>
      <c r="KH23" s="585"/>
      <c r="KI23" s="585"/>
      <c r="KJ23" s="585"/>
      <c r="KK23" s="585"/>
      <c r="KL23" s="585"/>
      <c r="KM23" s="585"/>
      <c r="KN23" s="585"/>
      <c r="KO23" s="585"/>
      <c r="KP23" s="585"/>
      <c r="KQ23" s="585"/>
      <c r="KR23" s="585"/>
      <c r="KS23" s="585"/>
      <c r="KT23" s="585"/>
      <c r="KU23" s="585"/>
      <c r="KV23" s="585"/>
      <c r="KW23" s="585"/>
      <c r="KX23" s="585"/>
      <c r="KY23" s="585"/>
      <c r="KZ23" s="585"/>
      <c r="LA23" s="585"/>
      <c r="LB23" s="585"/>
      <c r="LC23" s="585"/>
      <c r="LD23" s="585"/>
      <c r="LE23" s="585"/>
      <c r="LF23" s="585"/>
      <c r="LG23" s="585"/>
      <c r="LH23" s="585"/>
      <c r="LI23" s="585"/>
      <c r="LJ23" s="585"/>
      <c r="LK23" s="585"/>
      <c r="LL23" s="585"/>
      <c r="LM23" s="585"/>
      <c r="LN23" s="585"/>
      <c r="LO23" s="585"/>
      <c r="LP23" s="585"/>
      <c r="LQ23" s="585"/>
      <c r="LR23" s="585"/>
      <c r="LS23" s="585"/>
      <c r="LT23" s="585"/>
      <c r="LU23" s="585"/>
      <c r="LV23" s="585"/>
      <c r="LW23" s="585"/>
      <c r="LX23" s="585"/>
      <c r="LY23" s="585"/>
      <c r="LZ23" s="585"/>
      <c r="MA23" s="585"/>
      <c r="MB23" s="585"/>
      <c r="MC23" s="585"/>
      <c r="MD23" s="585"/>
      <c r="ME23" s="585"/>
      <c r="MF23" s="585"/>
      <c r="MG23" s="585"/>
      <c r="MH23" s="585"/>
      <c r="MI23" s="585"/>
      <c r="MJ23" s="585"/>
      <c r="MK23" s="585"/>
      <c r="ML23" s="585"/>
      <c r="MM23" s="585"/>
      <c r="MN23" s="585"/>
      <c r="MO23" s="585"/>
      <c r="MP23" s="585"/>
      <c r="MQ23" s="585"/>
      <c r="MR23" s="585"/>
      <c r="MS23" s="585"/>
      <c r="MT23" s="585"/>
      <c r="MU23" s="585"/>
      <c r="MV23" s="585"/>
      <c r="MW23" s="585"/>
      <c r="MX23" s="585"/>
      <c r="MY23" s="585"/>
      <c r="MZ23" s="585"/>
      <c r="NA23" s="585"/>
      <c r="NB23" s="585"/>
      <c r="NC23" s="585"/>
      <c r="ND23" s="585"/>
      <c r="NE23" s="585"/>
      <c r="NF23" s="585"/>
      <c r="NG23" s="585"/>
      <c r="NH23" s="585"/>
      <c r="NI23" s="585"/>
      <c r="NJ23" s="585"/>
      <c r="NK23" s="585"/>
      <c r="NL23" s="585"/>
      <c r="NM23" s="585"/>
      <c r="NN23" s="585"/>
      <c r="NO23" s="585"/>
      <c r="NP23" s="585"/>
      <c r="NQ23" s="585"/>
      <c r="NR23" s="585"/>
      <c r="NS23" s="585"/>
      <c r="NT23" s="585"/>
      <c r="NU23" s="585"/>
      <c r="NV23" s="585"/>
      <c r="NW23" s="585"/>
      <c r="NX23" s="585"/>
      <c r="NY23" s="585"/>
      <c r="NZ23" s="585"/>
      <c r="OA23" s="585"/>
      <c r="OB23" s="585"/>
      <c r="OC23" s="585"/>
      <c r="OD23" s="585"/>
      <c r="OE23" s="585"/>
      <c r="OF23" s="585"/>
      <c r="OG23" s="585"/>
      <c r="OH23" s="585"/>
      <c r="OI23" s="585"/>
      <c r="OJ23" s="585"/>
      <c r="OK23" s="585"/>
      <c r="OL23" s="585"/>
      <c r="OM23" s="585"/>
      <c r="ON23" s="585"/>
      <c r="OO23" s="585"/>
      <c r="OP23" s="585"/>
      <c r="OQ23" s="585"/>
      <c r="OR23" s="585"/>
      <c r="OS23" s="585"/>
      <c r="OT23" s="585"/>
      <c r="OU23" s="585"/>
      <c r="OV23" s="585"/>
      <c r="OW23" s="585"/>
      <c r="OX23" s="585"/>
      <c r="OY23" s="585"/>
      <c r="OZ23" s="585"/>
      <c r="PA23" s="585"/>
      <c r="PB23" s="585"/>
      <c r="PC23" s="585"/>
      <c r="PD23" s="585"/>
      <c r="PE23" s="585"/>
      <c r="PF23" s="585"/>
      <c r="PG23" s="585"/>
      <c r="PH23" s="585"/>
      <c r="PI23" s="585"/>
      <c r="PJ23" s="585"/>
      <c r="PK23" s="585"/>
      <c r="PL23" s="585"/>
      <c r="PM23" s="585"/>
      <c r="PN23" s="585"/>
      <c r="PO23" s="585"/>
      <c r="PP23" s="585"/>
      <c r="PQ23" s="585"/>
      <c r="PR23" s="585"/>
      <c r="PS23" s="585"/>
      <c r="PT23" s="585"/>
      <c r="PU23" s="585"/>
      <c r="PV23" s="585"/>
      <c r="PW23" s="585"/>
      <c r="PX23" s="585"/>
      <c r="PY23" s="585"/>
      <c r="PZ23" s="585"/>
      <c r="QA23" s="585"/>
      <c r="QB23" s="585"/>
      <c r="QC23" s="585"/>
      <c r="QD23" s="585"/>
      <c r="QE23" s="585"/>
      <c r="QF23" s="585"/>
      <c r="QG23" s="585"/>
      <c r="QH23" s="585"/>
      <c r="QI23" s="585"/>
      <c r="QJ23" s="585"/>
      <c r="QK23" s="585"/>
      <c r="QL23" s="585"/>
      <c r="QM23" s="585"/>
      <c r="QN23" s="585"/>
      <c r="QO23" s="585"/>
      <c r="QP23" s="585"/>
      <c r="QQ23" s="585"/>
      <c r="QR23" s="585"/>
      <c r="QS23" s="585"/>
      <c r="QT23" s="585"/>
      <c r="QU23" s="585"/>
      <c r="QV23" s="585"/>
      <c r="QW23" s="585"/>
      <c r="QX23" s="585"/>
      <c r="QY23" s="585"/>
      <c r="QZ23" s="585"/>
      <c r="RA23" s="585"/>
      <c r="RB23" s="585"/>
      <c r="RC23" s="585"/>
      <c r="RD23" s="585"/>
      <c r="RE23" s="585"/>
      <c r="RF23" s="585"/>
      <c r="RG23" s="585"/>
      <c r="RH23" s="585"/>
      <c r="RI23" s="585"/>
      <c r="RJ23" s="585"/>
      <c r="RK23" s="585"/>
      <c r="RL23" s="585"/>
      <c r="RM23" s="585"/>
      <c r="RN23" s="585"/>
      <c r="RO23" s="585"/>
      <c r="RP23" s="585"/>
      <c r="RQ23" s="585"/>
      <c r="RR23" s="585"/>
      <c r="RS23" s="585"/>
      <c r="RT23" s="585"/>
      <c r="RU23" s="585"/>
      <c r="RV23" s="585"/>
      <c r="RW23" s="585"/>
      <c r="RX23" s="585"/>
      <c r="RY23" s="585"/>
      <c r="RZ23" s="585"/>
      <c r="SA23" s="585"/>
      <c r="SB23" s="585"/>
      <c r="SC23" s="585"/>
      <c r="SD23" s="585"/>
      <c r="SE23" s="585"/>
      <c r="SF23" s="585"/>
      <c r="SG23" s="585"/>
      <c r="SH23" s="585"/>
      <c r="SI23" s="585"/>
      <c r="SJ23" s="585"/>
      <c r="SK23" s="585"/>
      <c r="SL23" s="585"/>
      <c r="SM23" s="585"/>
      <c r="SN23" s="585"/>
      <c r="SO23" s="585"/>
      <c r="SP23" s="585"/>
      <c r="SQ23" s="585"/>
      <c r="SR23" s="585"/>
      <c r="SS23" s="585"/>
      <c r="ST23" s="585"/>
      <c r="SU23" s="585"/>
      <c r="SV23" s="585"/>
      <c r="SW23" s="585"/>
      <c r="SX23" s="585"/>
      <c r="SY23" s="585"/>
      <c r="SZ23" s="585"/>
      <c r="TA23" s="585"/>
      <c r="TB23" s="585"/>
      <c r="TC23" s="585"/>
      <c r="TD23" s="585"/>
      <c r="TE23" s="585"/>
      <c r="TF23" s="585"/>
      <c r="TG23" s="585"/>
      <c r="TH23" s="585"/>
      <c r="TI23" s="585"/>
      <c r="TJ23" s="585"/>
      <c r="TK23" s="585"/>
      <c r="TL23" s="585"/>
      <c r="TM23" s="585"/>
      <c r="TN23" s="585"/>
      <c r="TO23" s="585"/>
      <c r="TP23" s="585"/>
      <c r="TQ23" s="585"/>
      <c r="TR23" s="585"/>
      <c r="TS23" s="585"/>
      <c r="TT23" s="585"/>
      <c r="TU23" s="585"/>
      <c r="TV23" s="585"/>
      <c r="TW23" s="585"/>
      <c r="TX23" s="585"/>
      <c r="TY23" s="585"/>
      <c r="TZ23" s="585"/>
      <c r="UA23" s="585"/>
      <c r="UB23" s="585"/>
      <c r="UC23" s="585"/>
      <c r="UD23" s="585"/>
      <c r="UE23" s="585"/>
      <c r="UF23" s="585"/>
      <c r="UG23" s="585"/>
      <c r="UH23" s="585"/>
      <c r="UI23" s="585"/>
      <c r="UJ23" s="585"/>
      <c r="UK23" s="585"/>
      <c r="UL23" s="585"/>
      <c r="UM23" s="585"/>
      <c r="UN23" s="585"/>
      <c r="UO23" s="585"/>
      <c r="UP23" s="585"/>
      <c r="UQ23" s="585"/>
      <c r="UR23" s="585"/>
      <c r="US23" s="585"/>
      <c r="UT23" s="585"/>
      <c r="UU23" s="585"/>
      <c r="UV23" s="585"/>
      <c r="UW23" s="585"/>
      <c r="UX23" s="585"/>
      <c r="UY23" s="585"/>
      <c r="UZ23" s="585"/>
      <c r="VA23" s="585"/>
      <c r="VB23" s="585"/>
      <c r="VC23" s="585"/>
      <c r="VD23" s="585"/>
      <c r="VE23" s="585"/>
      <c r="VF23" s="585"/>
      <c r="VG23" s="585"/>
      <c r="VH23" s="585"/>
      <c r="VI23" s="585"/>
      <c r="VJ23" s="585"/>
      <c r="VK23" s="585"/>
      <c r="VL23" s="585"/>
      <c r="VM23" s="585"/>
      <c r="VN23" s="585"/>
      <c r="VO23" s="585"/>
      <c r="VP23" s="585"/>
      <c r="VQ23" s="585"/>
      <c r="VR23" s="585"/>
      <c r="VS23" s="585"/>
      <c r="VT23" s="585"/>
      <c r="VU23" s="585"/>
      <c r="VV23" s="585"/>
      <c r="VW23" s="585"/>
      <c r="VX23" s="585"/>
      <c r="VY23" s="585"/>
      <c r="VZ23" s="585"/>
      <c r="WA23" s="585"/>
      <c r="WB23" s="585"/>
      <c r="WC23" s="585"/>
      <c r="WD23" s="585"/>
      <c r="WE23" s="585"/>
      <c r="WF23" s="585"/>
      <c r="WG23" s="585"/>
      <c r="WH23" s="585"/>
      <c r="WI23" s="585"/>
      <c r="WJ23" s="585"/>
      <c r="WK23" s="585"/>
      <c r="WL23" s="585"/>
      <c r="WM23" s="585"/>
      <c r="WN23" s="585"/>
      <c r="WO23" s="585"/>
      <c r="WP23" s="585"/>
      <c r="WQ23" s="585"/>
      <c r="WR23" s="585"/>
      <c r="WS23" s="585"/>
      <c r="WT23" s="585"/>
      <c r="WU23" s="585"/>
      <c r="WV23" s="585"/>
      <c r="WW23" s="585"/>
      <c r="WX23" s="585"/>
      <c r="WY23" s="585"/>
      <c r="WZ23" s="585"/>
      <c r="XA23" s="585"/>
      <c r="XB23" s="585"/>
      <c r="XC23" s="585"/>
      <c r="XD23" s="585"/>
      <c r="XE23" s="585"/>
      <c r="XF23" s="585"/>
      <c r="XG23" s="585"/>
      <c r="XH23" s="585"/>
      <c r="XI23" s="585"/>
      <c r="XJ23" s="585"/>
      <c r="XK23" s="585"/>
      <c r="XL23" s="585"/>
      <c r="XM23" s="585"/>
      <c r="XN23" s="585"/>
      <c r="XO23" s="585"/>
      <c r="XP23" s="585"/>
      <c r="XQ23" s="585"/>
      <c r="XR23" s="585"/>
      <c r="XS23" s="585"/>
      <c r="XT23" s="585"/>
      <c r="XU23" s="585"/>
      <c r="XV23" s="585"/>
      <c r="XW23" s="585"/>
      <c r="XX23" s="585"/>
      <c r="XY23" s="585"/>
      <c r="XZ23" s="585"/>
      <c r="YA23" s="585"/>
      <c r="YB23" s="585"/>
      <c r="YC23" s="585"/>
      <c r="YD23" s="585"/>
      <c r="YE23" s="585"/>
      <c r="YF23" s="585"/>
      <c r="YG23" s="585"/>
      <c r="YH23" s="585"/>
      <c r="YI23" s="585"/>
      <c r="YJ23" s="585"/>
      <c r="YK23" s="585"/>
      <c r="YL23" s="585"/>
      <c r="YM23" s="585"/>
      <c r="YN23" s="585"/>
      <c r="YO23" s="585"/>
      <c r="YP23" s="585"/>
      <c r="YQ23" s="585"/>
      <c r="YR23" s="585"/>
      <c r="YS23" s="585"/>
      <c r="YT23" s="585"/>
      <c r="YU23" s="585"/>
      <c r="YV23" s="585"/>
      <c r="YW23" s="585"/>
      <c r="YX23" s="585"/>
      <c r="YY23" s="585"/>
      <c r="YZ23" s="585"/>
      <c r="ZA23" s="585"/>
      <c r="ZB23" s="585"/>
      <c r="ZC23" s="585"/>
      <c r="ZD23" s="585"/>
      <c r="ZE23" s="585"/>
      <c r="ZF23" s="585"/>
      <c r="ZG23" s="585"/>
      <c r="ZH23" s="585"/>
      <c r="ZI23" s="585"/>
      <c r="ZJ23" s="585"/>
      <c r="ZK23" s="585"/>
      <c r="ZL23" s="585"/>
      <c r="ZM23" s="585"/>
      <c r="ZN23" s="585"/>
      <c r="ZO23" s="585"/>
      <c r="ZP23" s="585"/>
      <c r="ZQ23" s="585"/>
      <c r="ZR23" s="585"/>
      <c r="ZS23" s="585"/>
      <c r="ZT23" s="585"/>
      <c r="ZU23" s="585"/>
      <c r="ZV23" s="585"/>
      <c r="ZW23" s="585"/>
      <c r="ZX23" s="585"/>
      <c r="ZY23" s="585"/>
      <c r="ZZ23" s="585"/>
      <c r="AAA23" s="585"/>
      <c r="AAB23" s="585"/>
      <c r="AAC23" s="585"/>
      <c r="AAD23" s="585"/>
      <c r="AAE23" s="585"/>
      <c r="AAF23" s="585"/>
      <c r="AAG23" s="585"/>
      <c r="AAH23" s="585"/>
      <c r="AAI23" s="585"/>
      <c r="AAJ23" s="585"/>
      <c r="AAK23" s="585"/>
      <c r="AAL23" s="585"/>
      <c r="AAM23" s="585"/>
      <c r="AAN23" s="585"/>
      <c r="AAO23" s="585"/>
      <c r="AAP23" s="585"/>
      <c r="AAQ23" s="585"/>
      <c r="AAR23" s="585"/>
      <c r="AAS23" s="585"/>
      <c r="AAT23" s="585"/>
      <c r="AAU23" s="585"/>
      <c r="AAV23" s="585"/>
      <c r="AAW23" s="585"/>
      <c r="AAX23" s="585"/>
      <c r="AAY23" s="585"/>
      <c r="AAZ23" s="585"/>
      <c r="ABA23" s="585"/>
      <c r="ABB23" s="585"/>
      <c r="ABC23" s="585"/>
      <c r="ABD23" s="585"/>
      <c r="ABE23" s="585"/>
      <c r="ABF23" s="585"/>
      <c r="ABG23" s="585"/>
      <c r="ABH23" s="585"/>
      <c r="ABI23" s="585"/>
      <c r="ABJ23" s="585"/>
      <c r="ABK23" s="585"/>
      <c r="ABL23" s="585"/>
      <c r="ABM23" s="585"/>
      <c r="ABN23" s="585"/>
      <c r="ABO23" s="585"/>
      <c r="ABP23" s="585"/>
      <c r="ABQ23" s="585"/>
      <c r="ABR23" s="585"/>
      <c r="ABS23" s="585"/>
      <c r="ABT23" s="585"/>
      <c r="ABU23" s="585"/>
      <c r="ABV23" s="585"/>
      <c r="ABW23" s="585"/>
      <c r="ABX23" s="585"/>
      <c r="ABY23" s="585"/>
      <c r="ABZ23" s="585"/>
      <c r="ACA23" s="585"/>
      <c r="ACB23" s="585"/>
      <c r="ACC23" s="585"/>
      <c r="ACD23" s="585"/>
      <c r="ACE23" s="585"/>
      <c r="ACF23" s="585"/>
      <c r="ACG23" s="585"/>
      <c r="ACH23" s="585"/>
      <c r="ACI23" s="585"/>
      <c r="ACJ23" s="585"/>
      <c r="ACK23" s="585"/>
      <c r="ACL23" s="585"/>
      <c r="ACM23" s="585"/>
      <c r="ACN23" s="585"/>
      <c r="ACO23" s="585"/>
      <c r="ACP23" s="585"/>
      <c r="ACQ23" s="585"/>
      <c r="ACR23" s="585"/>
      <c r="ACS23" s="585"/>
      <c r="ACT23" s="585"/>
      <c r="ACU23" s="585"/>
      <c r="ACV23" s="585"/>
      <c r="ACW23" s="585"/>
      <c r="ACX23" s="585"/>
      <c r="ACY23" s="585"/>
      <c r="ACZ23" s="585"/>
      <c r="ADA23" s="585"/>
      <c r="ADB23" s="585"/>
      <c r="ADC23" s="585"/>
      <c r="ADD23" s="585"/>
      <c r="ADE23" s="585"/>
      <c r="ADF23" s="585"/>
      <c r="ADG23" s="585"/>
      <c r="ADH23" s="585"/>
      <c r="ADI23" s="585"/>
      <c r="ADJ23" s="585"/>
      <c r="ADK23" s="585"/>
      <c r="ADL23" s="585"/>
      <c r="ADM23" s="585"/>
      <c r="ADN23" s="585"/>
      <c r="ADO23" s="585"/>
      <c r="ADP23" s="585"/>
      <c r="ADQ23" s="585"/>
      <c r="ADR23" s="585"/>
      <c r="ADS23" s="585"/>
      <c r="ADT23" s="585"/>
      <c r="ADU23" s="585"/>
      <c r="ADV23" s="585"/>
      <c r="ADW23" s="585"/>
      <c r="ADX23" s="585"/>
      <c r="ADY23" s="585"/>
      <c r="ADZ23" s="585"/>
      <c r="AEA23" s="585"/>
      <c r="AEB23" s="585"/>
      <c r="AEC23" s="585"/>
      <c r="AED23" s="585"/>
      <c r="AEE23" s="585"/>
      <c r="AEF23" s="585"/>
      <c r="AEG23" s="585"/>
      <c r="AEH23" s="585"/>
      <c r="AEI23" s="585"/>
      <c r="AEJ23" s="585"/>
      <c r="AEK23" s="585"/>
      <c r="AEL23" s="585"/>
      <c r="AEM23" s="585"/>
      <c r="AEN23" s="585"/>
      <c r="AEO23" s="585"/>
      <c r="AEP23" s="585"/>
      <c r="AEQ23" s="585"/>
      <c r="AER23" s="585"/>
      <c r="AES23" s="585"/>
      <c r="AET23" s="585"/>
      <c r="AEU23" s="585"/>
      <c r="AEV23" s="585"/>
      <c r="AEW23" s="585"/>
      <c r="AEX23" s="585"/>
      <c r="AEY23" s="585"/>
      <c r="AEZ23" s="585"/>
      <c r="AFA23" s="585"/>
      <c r="AFB23" s="585"/>
      <c r="AFC23" s="585"/>
      <c r="AFD23" s="585"/>
      <c r="AFE23" s="585"/>
      <c r="AFF23" s="585"/>
      <c r="AFG23" s="585"/>
      <c r="AFH23" s="585"/>
      <c r="AFI23" s="585"/>
      <c r="AFJ23" s="585"/>
      <c r="AFK23" s="585"/>
      <c r="AFL23" s="585"/>
      <c r="AFM23" s="585"/>
      <c r="AFN23" s="585"/>
      <c r="AFO23" s="585"/>
      <c r="AFP23" s="585"/>
      <c r="AFQ23" s="585"/>
      <c r="AFR23" s="585"/>
      <c r="AFS23" s="585"/>
      <c r="AFT23" s="585"/>
      <c r="AFU23" s="585"/>
      <c r="AFV23" s="585"/>
      <c r="AFW23" s="585"/>
      <c r="AFX23" s="585"/>
      <c r="AFY23" s="585"/>
      <c r="AFZ23" s="585"/>
      <c r="AGA23" s="585"/>
      <c r="AGB23" s="585"/>
      <c r="AGC23" s="585"/>
      <c r="AGD23" s="585"/>
      <c r="AGE23" s="585"/>
      <c r="AGF23" s="585"/>
      <c r="AGG23" s="585"/>
      <c r="AGH23" s="585"/>
      <c r="AGI23" s="585"/>
      <c r="AGJ23" s="585"/>
      <c r="AGK23" s="585"/>
      <c r="AGL23" s="585"/>
      <c r="AGM23" s="585"/>
      <c r="AGN23" s="585"/>
      <c r="AGO23" s="585"/>
      <c r="AGP23" s="585"/>
      <c r="AGQ23" s="585"/>
      <c r="AGR23" s="585"/>
      <c r="AGS23" s="585"/>
      <c r="AGT23" s="585"/>
      <c r="AGU23" s="585"/>
      <c r="AGV23" s="585"/>
      <c r="AGW23" s="585"/>
      <c r="AGX23" s="585"/>
      <c r="AGY23" s="585"/>
      <c r="AGZ23" s="585"/>
      <c r="AHA23" s="585"/>
      <c r="AHB23" s="585"/>
      <c r="AHC23" s="585"/>
      <c r="AHD23" s="585"/>
      <c r="AHE23" s="585"/>
      <c r="AHF23" s="585"/>
      <c r="AHG23" s="585"/>
      <c r="AHH23" s="585"/>
      <c r="AHI23" s="585"/>
      <c r="AHJ23" s="585"/>
      <c r="AHK23" s="585"/>
      <c r="AHL23" s="585"/>
      <c r="AHM23" s="585"/>
      <c r="AHN23" s="585"/>
      <c r="AHO23" s="585"/>
      <c r="AHP23" s="585"/>
      <c r="AHQ23" s="585"/>
      <c r="AHR23" s="585"/>
      <c r="AHS23" s="585"/>
      <c r="AHT23" s="585"/>
      <c r="AHU23" s="585"/>
      <c r="AHV23" s="585"/>
      <c r="AHW23" s="585"/>
      <c r="AHX23" s="585"/>
      <c r="AHY23" s="585"/>
      <c r="AHZ23" s="585"/>
      <c r="AIA23" s="585"/>
      <c r="AIB23" s="585"/>
      <c r="AIC23" s="585"/>
      <c r="AID23" s="585"/>
      <c r="AIE23" s="585"/>
      <c r="AIF23" s="585"/>
      <c r="AIG23" s="585"/>
      <c r="AIH23" s="585"/>
      <c r="AII23" s="585"/>
      <c r="AIJ23" s="585"/>
      <c r="AIK23" s="585"/>
      <c r="AIL23" s="585"/>
      <c r="AIM23" s="585"/>
      <c r="AIN23" s="585"/>
      <c r="AIO23" s="585"/>
      <c r="AIP23" s="585"/>
      <c r="AIQ23" s="585"/>
      <c r="AIR23" s="585"/>
      <c r="AIS23" s="585"/>
      <c r="AIT23" s="585"/>
      <c r="AIU23" s="585"/>
      <c r="AIV23" s="585"/>
      <c r="AIW23" s="585"/>
      <c r="AIX23" s="585"/>
      <c r="AIY23" s="585"/>
      <c r="AIZ23" s="585"/>
      <c r="AJA23" s="585"/>
      <c r="AJB23" s="585"/>
      <c r="AJC23" s="585"/>
      <c r="AJD23" s="585"/>
      <c r="AJE23" s="585"/>
      <c r="AJF23" s="585"/>
      <c r="AJG23" s="585"/>
      <c r="AJH23" s="585"/>
      <c r="AJI23" s="585"/>
      <c r="AJJ23" s="585"/>
      <c r="AJK23" s="585"/>
      <c r="AJL23" s="585"/>
      <c r="AJM23" s="585"/>
      <c r="AJN23" s="585"/>
      <c r="AJO23" s="585"/>
      <c r="AJP23" s="585"/>
      <c r="AJQ23" s="585"/>
      <c r="AJR23" s="585"/>
      <c r="AJS23" s="585"/>
      <c r="AJT23" s="585"/>
      <c r="AJU23" s="585"/>
      <c r="AJV23" s="585"/>
      <c r="AJW23" s="585"/>
      <c r="AJX23" s="585"/>
      <c r="AJY23" s="585"/>
      <c r="AJZ23" s="585"/>
      <c r="AKA23" s="585"/>
      <c r="AKB23" s="585"/>
      <c r="AKC23" s="585"/>
      <c r="AKD23" s="585"/>
      <c r="AKE23" s="585"/>
      <c r="AKF23" s="585"/>
      <c r="AKG23" s="585"/>
      <c r="AKH23" s="585"/>
      <c r="AKI23" s="585"/>
      <c r="AKJ23" s="585"/>
      <c r="AKK23" s="585"/>
      <c r="AKL23" s="585"/>
      <c r="AKM23" s="585"/>
      <c r="AKN23" s="585"/>
      <c r="AKO23" s="585"/>
      <c r="AKP23" s="585"/>
      <c r="AKQ23" s="585"/>
      <c r="AKR23" s="585"/>
      <c r="AKS23" s="585"/>
      <c r="AKT23" s="585"/>
      <c r="AKU23" s="585"/>
      <c r="AKV23" s="585"/>
      <c r="AKW23" s="585"/>
      <c r="AKX23" s="585"/>
      <c r="AKY23" s="585"/>
      <c r="AKZ23" s="585"/>
      <c r="ALA23" s="585"/>
      <c r="ALB23" s="585"/>
      <c r="ALC23" s="585"/>
      <c r="ALD23" s="585"/>
      <c r="ALE23" s="585"/>
      <c r="ALF23" s="585"/>
      <c r="ALG23" s="585"/>
      <c r="ALH23" s="585"/>
      <c r="ALI23" s="585"/>
      <c r="ALJ23" s="585"/>
      <c r="ALK23" s="585"/>
      <c r="ALL23" s="585"/>
      <c r="ALM23" s="585"/>
      <c r="ALN23" s="585"/>
      <c r="ALO23" s="585"/>
      <c r="ALP23" s="585"/>
      <c r="ALQ23" s="585"/>
      <c r="ALR23" s="585"/>
      <c r="ALS23" s="585"/>
      <c r="ALT23" s="585"/>
      <c r="ALU23" s="585"/>
      <c r="ALV23" s="585"/>
      <c r="ALW23" s="585"/>
      <c r="ALX23" s="585"/>
      <c r="ALY23" s="585"/>
      <c r="ALZ23" s="585"/>
      <c r="AMA23" s="585"/>
      <c r="AMB23" s="585"/>
      <c r="AMC23" s="585"/>
      <c r="AMD23" s="585"/>
      <c r="AME23" s="585"/>
      <c r="AMF23" s="585"/>
      <c r="AMG23" s="585"/>
      <c r="AMH23" s="585"/>
      <c r="AMI23" s="585"/>
      <c r="AMJ23" s="585"/>
      <c r="AMK23" s="585"/>
    </row>
    <row r="24" spans="1:1025" ht="10.95" customHeight="1" x14ac:dyDescent="0.35">
      <c r="A24" s="128" t="s">
        <v>2077</v>
      </c>
      <c r="B24" s="432" t="s">
        <v>2078</v>
      </c>
      <c r="C24" s="433" t="s">
        <v>2039</v>
      </c>
      <c r="D24" s="414" t="s">
        <v>345</v>
      </c>
      <c r="E24" s="478" t="s">
        <v>888</v>
      </c>
      <c r="F24" s="478" t="s">
        <v>888</v>
      </c>
      <c r="G24" s="478" t="s">
        <v>888</v>
      </c>
      <c r="H24" s="478" t="s">
        <v>888</v>
      </c>
      <c r="I24" s="478" t="s">
        <v>888</v>
      </c>
      <c r="J24" s="478" t="s">
        <v>888</v>
      </c>
      <c r="K24" s="478" t="s">
        <v>888</v>
      </c>
      <c r="L24" s="478" t="s">
        <v>888</v>
      </c>
      <c r="M24" s="478" t="s">
        <v>888</v>
      </c>
      <c r="N24" s="478" t="s">
        <v>888</v>
      </c>
      <c r="O24" s="81"/>
      <c r="P24" s="82" t="str">
        <f t="shared" si="0"/>
        <v>NA</v>
      </c>
      <c r="Q24" s="83" t="str">
        <f t="shared" si="1"/>
        <v>NA</v>
      </c>
    </row>
    <row r="25" spans="1:1025" ht="10.95" customHeight="1" x14ac:dyDescent="0.35">
      <c r="A25" s="128" t="s">
        <v>2079</v>
      </c>
      <c r="B25" s="436" t="s">
        <v>2080</v>
      </c>
      <c r="C25" s="437" t="s">
        <v>2040</v>
      </c>
      <c r="D25" s="438" t="s">
        <v>345</v>
      </c>
      <c r="E25" s="482" t="s">
        <v>888</v>
      </c>
      <c r="F25" s="482" t="s">
        <v>888</v>
      </c>
      <c r="G25" s="482" t="s">
        <v>888</v>
      </c>
      <c r="H25" s="482" t="s">
        <v>888</v>
      </c>
      <c r="I25" s="482" t="s">
        <v>888</v>
      </c>
      <c r="J25" s="482" t="s">
        <v>888</v>
      </c>
      <c r="K25" s="482" t="s">
        <v>888</v>
      </c>
      <c r="L25" s="482" t="s">
        <v>888</v>
      </c>
      <c r="M25" s="482" t="s">
        <v>888</v>
      </c>
      <c r="N25" s="482" t="s">
        <v>888</v>
      </c>
      <c r="O25" s="81"/>
      <c r="P25" s="86" t="str">
        <f t="shared" si="0"/>
        <v>NA</v>
      </c>
      <c r="Q25" s="87" t="str">
        <f t="shared" si="1"/>
        <v>NA</v>
      </c>
    </row>
    <row r="26" spans="1:1025" ht="10.95" customHeight="1" x14ac:dyDescent="0.35">
      <c r="A26" s="128" t="s">
        <v>2081</v>
      </c>
      <c r="B26" s="432" t="s">
        <v>2082</v>
      </c>
      <c r="C26" s="433" t="s">
        <v>2041</v>
      </c>
      <c r="D26" s="414" t="s">
        <v>345</v>
      </c>
      <c r="E26" s="478" t="s">
        <v>888</v>
      </c>
      <c r="F26" s="478" t="s">
        <v>888</v>
      </c>
      <c r="G26" s="478" t="s">
        <v>888</v>
      </c>
      <c r="H26" s="478" t="s">
        <v>888</v>
      </c>
      <c r="I26" s="478" t="s">
        <v>888</v>
      </c>
      <c r="J26" s="478" t="s">
        <v>888</v>
      </c>
      <c r="K26" s="478" t="s">
        <v>888</v>
      </c>
      <c r="L26" s="478" t="s">
        <v>888</v>
      </c>
      <c r="M26" s="478" t="s">
        <v>888</v>
      </c>
      <c r="N26" s="478" t="s">
        <v>888</v>
      </c>
      <c r="O26" s="81"/>
      <c r="P26" s="82" t="str">
        <f t="shared" si="0"/>
        <v>NA</v>
      </c>
      <c r="Q26" s="83" t="str">
        <f t="shared" si="1"/>
        <v>NA</v>
      </c>
    </row>
    <row r="27" spans="1:1025" ht="10.95" customHeight="1" x14ac:dyDescent="0.35">
      <c r="A27" s="128" t="s">
        <v>2083</v>
      </c>
      <c r="B27" s="418" t="s">
        <v>2084</v>
      </c>
      <c r="C27" s="458" t="s">
        <v>2042</v>
      </c>
      <c r="D27" s="419" t="s">
        <v>345</v>
      </c>
      <c r="E27" s="497" t="s">
        <v>888</v>
      </c>
      <c r="F27" s="497" t="s">
        <v>888</v>
      </c>
      <c r="G27" s="497" t="s">
        <v>888</v>
      </c>
      <c r="H27" s="497" t="s">
        <v>888</v>
      </c>
      <c r="I27" s="497" t="s">
        <v>888</v>
      </c>
      <c r="J27" s="497" t="s">
        <v>888</v>
      </c>
      <c r="K27" s="497" t="s">
        <v>888</v>
      </c>
      <c r="L27" s="497" t="s">
        <v>888</v>
      </c>
      <c r="M27" s="497" t="s">
        <v>888</v>
      </c>
      <c r="N27" s="497" t="s">
        <v>888</v>
      </c>
      <c r="O27" s="81"/>
      <c r="P27" s="91" t="str">
        <f t="shared" si="0"/>
        <v>NA</v>
      </c>
      <c r="Q27" s="92" t="str">
        <f t="shared" si="1"/>
        <v>NA</v>
      </c>
    </row>
    <row r="28" spans="1:1025" ht="15" customHeight="1" x14ac:dyDescent="0.35">
      <c r="A28" s="128" t="s">
        <v>2085</v>
      </c>
      <c r="B28" s="514" t="s">
        <v>2086</v>
      </c>
      <c r="C28" s="505" t="s">
        <v>2087</v>
      </c>
      <c r="D28" s="569" t="s">
        <v>345</v>
      </c>
      <c r="E28" s="571">
        <v>10290.064</v>
      </c>
      <c r="F28" s="571">
        <v>0</v>
      </c>
      <c r="G28" s="571">
        <v>0</v>
      </c>
      <c r="H28" s="571">
        <v>10290.064</v>
      </c>
      <c r="I28" s="571">
        <v>0</v>
      </c>
      <c r="J28" s="571">
        <v>0</v>
      </c>
      <c r="K28" s="571">
        <v>0</v>
      </c>
      <c r="L28" s="571">
        <v>0</v>
      </c>
      <c r="M28" s="571">
        <v>10290.064</v>
      </c>
      <c r="N28" s="571">
        <v>10290.064</v>
      </c>
      <c r="O28" s="81"/>
      <c r="P28" s="144">
        <f t="shared" si="0"/>
        <v>0</v>
      </c>
      <c r="Q28" s="145">
        <f t="shared" si="1"/>
        <v>0</v>
      </c>
    </row>
    <row r="29" spans="1:1025" ht="10.95" customHeight="1" x14ac:dyDescent="0.35">
      <c r="A29" s="128" t="s">
        <v>2088</v>
      </c>
      <c r="B29" s="432" t="s">
        <v>2089</v>
      </c>
      <c r="C29" s="433" t="s">
        <v>2035</v>
      </c>
      <c r="D29" s="414" t="s">
        <v>345</v>
      </c>
      <c r="E29" s="478">
        <v>7749.4740000000002</v>
      </c>
      <c r="F29" s="478">
        <v>0</v>
      </c>
      <c r="G29" s="478">
        <v>0</v>
      </c>
      <c r="H29" s="478">
        <v>7749.4740000000002</v>
      </c>
      <c r="I29" s="478">
        <v>0</v>
      </c>
      <c r="J29" s="478">
        <v>0</v>
      </c>
      <c r="K29" s="478">
        <v>0</v>
      </c>
      <c r="L29" s="478">
        <v>0</v>
      </c>
      <c r="M29" s="478">
        <v>7749.4740000000002</v>
      </c>
      <c r="N29" s="478">
        <v>7749.4740000000002</v>
      </c>
      <c r="O29" s="81"/>
      <c r="P29" s="82">
        <f t="shared" si="0"/>
        <v>0</v>
      </c>
      <c r="Q29" s="83">
        <f t="shared" si="1"/>
        <v>0</v>
      </c>
    </row>
    <row r="30" spans="1:1025" ht="10.95" customHeight="1" x14ac:dyDescent="0.35">
      <c r="A30" s="128" t="s">
        <v>2090</v>
      </c>
      <c r="B30" s="436" t="s">
        <v>2091</v>
      </c>
      <c r="C30" s="437" t="s">
        <v>1390</v>
      </c>
      <c r="D30" s="438" t="s">
        <v>345</v>
      </c>
      <c r="E30" s="482">
        <v>2540.59</v>
      </c>
      <c r="F30" s="482">
        <v>0</v>
      </c>
      <c r="G30" s="482">
        <v>0</v>
      </c>
      <c r="H30" s="482">
        <v>2540.59</v>
      </c>
      <c r="I30" s="482">
        <v>0</v>
      </c>
      <c r="J30" s="482">
        <v>0</v>
      </c>
      <c r="K30" s="482">
        <v>0</v>
      </c>
      <c r="L30" s="482">
        <v>0</v>
      </c>
      <c r="M30" s="482">
        <v>2540.59</v>
      </c>
      <c r="N30" s="482">
        <v>2540.59</v>
      </c>
      <c r="O30" s="81"/>
      <c r="P30" s="86">
        <f t="shared" si="0"/>
        <v>0</v>
      </c>
      <c r="Q30" s="87">
        <f t="shared" si="1"/>
        <v>0</v>
      </c>
    </row>
    <row r="31" spans="1:1025" ht="10.95" customHeight="1" x14ac:dyDescent="0.35">
      <c r="A31" s="128" t="s">
        <v>2092</v>
      </c>
      <c r="B31" s="432" t="s">
        <v>2093</v>
      </c>
      <c r="C31" s="433" t="s">
        <v>2036</v>
      </c>
      <c r="D31" s="414" t="s">
        <v>345</v>
      </c>
      <c r="E31" s="478">
        <v>0</v>
      </c>
      <c r="F31" s="478">
        <v>0</v>
      </c>
      <c r="G31" s="478">
        <v>0</v>
      </c>
      <c r="H31" s="478">
        <v>0</v>
      </c>
      <c r="I31" s="478">
        <v>0</v>
      </c>
      <c r="J31" s="478">
        <v>0</v>
      </c>
      <c r="K31" s="478">
        <v>0</v>
      </c>
      <c r="L31" s="478">
        <v>0</v>
      </c>
      <c r="M31" s="478">
        <v>0</v>
      </c>
      <c r="N31" s="478">
        <v>0</v>
      </c>
      <c r="O31" s="81"/>
      <c r="P31" s="82">
        <f t="shared" si="0"/>
        <v>0</v>
      </c>
      <c r="Q31" s="83">
        <f t="shared" si="1"/>
        <v>0</v>
      </c>
    </row>
    <row r="32" spans="1:1025" ht="10.95" customHeight="1" x14ac:dyDescent="0.35">
      <c r="A32" s="128" t="s">
        <v>2094</v>
      </c>
      <c r="B32" s="573" t="s">
        <v>2095</v>
      </c>
      <c r="C32" s="574" t="s">
        <v>2044</v>
      </c>
      <c r="D32" s="575" t="s">
        <v>345</v>
      </c>
      <c r="E32" s="572">
        <v>0</v>
      </c>
      <c r="F32" s="572">
        <v>0</v>
      </c>
      <c r="G32" s="572">
        <v>0</v>
      </c>
      <c r="H32" s="572">
        <v>0</v>
      </c>
      <c r="I32" s="572">
        <v>0</v>
      </c>
      <c r="J32" s="572">
        <v>0</v>
      </c>
      <c r="K32" s="572">
        <v>0</v>
      </c>
      <c r="L32" s="572">
        <v>0</v>
      </c>
      <c r="M32" s="572">
        <v>0</v>
      </c>
      <c r="N32" s="572">
        <v>0</v>
      </c>
      <c r="O32" s="81"/>
      <c r="P32" s="82">
        <f t="shared" si="0"/>
        <v>0</v>
      </c>
      <c r="Q32" s="83">
        <f t="shared" si="1"/>
        <v>0</v>
      </c>
    </row>
    <row r="33" spans="1:1025" s="586" customFormat="1" ht="39" customHeight="1" x14ac:dyDescent="0.35">
      <c r="A33" s="577" t="s">
        <v>2096</v>
      </c>
      <c r="B33" s="578" t="s">
        <v>2097</v>
      </c>
      <c r="C33" s="579" t="s">
        <v>2037</v>
      </c>
      <c r="D33" s="580" t="s">
        <v>345</v>
      </c>
      <c r="E33" s="581">
        <v>0</v>
      </c>
      <c r="F33" s="581">
        <v>0</v>
      </c>
      <c r="G33" s="581">
        <v>0</v>
      </c>
      <c r="H33" s="581">
        <v>0</v>
      </c>
      <c r="I33" s="581">
        <v>0</v>
      </c>
      <c r="J33" s="581">
        <v>0</v>
      </c>
      <c r="K33" s="581">
        <v>0</v>
      </c>
      <c r="L33" s="581">
        <v>0</v>
      </c>
      <c r="M33" s="581">
        <v>0</v>
      </c>
      <c r="N33" s="581">
        <v>0</v>
      </c>
      <c r="O33" s="582"/>
      <c r="P33" s="583">
        <f t="shared" si="0"/>
        <v>0</v>
      </c>
      <c r="Q33" s="584">
        <f t="shared" si="1"/>
        <v>0</v>
      </c>
      <c r="R33" s="585"/>
      <c r="S33" s="585"/>
      <c r="T33" s="585"/>
      <c r="U33" s="585"/>
      <c r="V33" s="585"/>
      <c r="W33" s="585"/>
      <c r="X33" s="585"/>
      <c r="Y33" s="585"/>
      <c r="Z33" s="585"/>
      <c r="AA33" s="585"/>
      <c r="AB33" s="585"/>
      <c r="AC33" s="585"/>
      <c r="AD33" s="585"/>
      <c r="AE33" s="585"/>
      <c r="AF33" s="585"/>
      <c r="AG33" s="585"/>
      <c r="AH33" s="585"/>
      <c r="AI33" s="585"/>
      <c r="AJ33" s="585"/>
      <c r="AK33" s="585"/>
      <c r="AL33" s="585"/>
      <c r="AM33" s="585"/>
      <c r="AN33" s="585"/>
      <c r="AO33" s="585"/>
      <c r="AP33" s="585"/>
      <c r="AQ33" s="585"/>
      <c r="AR33" s="585"/>
      <c r="AS33" s="585"/>
      <c r="AT33" s="585"/>
      <c r="AU33" s="585"/>
      <c r="AV33" s="585"/>
      <c r="AW33" s="585"/>
      <c r="AX33" s="585"/>
      <c r="AY33" s="585"/>
      <c r="AZ33" s="585"/>
      <c r="BA33" s="585"/>
      <c r="BB33" s="585"/>
      <c r="BC33" s="585"/>
      <c r="BD33" s="585"/>
      <c r="BE33" s="585"/>
      <c r="BF33" s="585"/>
      <c r="BG33" s="585"/>
      <c r="BH33" s="585"/>
      <c r="BI33" s="585"/>
      <c r="BJ33" s="585"/>
      <c r="BK33" s="585"/>
      <c r="BL33" s="585"/>
      <c r="BM33" s="585"/>
      <c r="BN33" s="585"/>
      <c r="BO33" s="585"/>
      <c r="BP33" s="585"/>
      <c r="BQ33" s="585"/>
      <c r="BR33" s="585"/>
      <c r="BS33" s="585"/>
      <c r="BT33" s="585"/>
      <c r="BU33" s="585"/>
      <c r="BV33" s="585"/>
      <c r="BW33" s="585"/>
      <c r="BX33" s="585"/>
      <c r="BY33" s="585"/>
      <c r="BZ33" s="585"/>
      <c r="CA33" s="585"/>
      <c r="CB33" s="585"/>
      <c r="CC33" s="585"/>
      <c r="CD33" s="585"/>
      <c r="CE33" s="585"/>
      <c r="CF33" s="585"/>
      <c r="CG33" s="585"/>
      <c r="CH33" s="585"/>
      <c r="CI33" s="585"/>
      <c r="CJ33" s="585"/>
      <c r="CK33" s="585"/>
      <c r="CL33" s="585"/>
      <c r="CM33" s="585"/>
      <c r="CN33" s="585"/>
      <c r="CO33" s="585"/>
      <c r="CP33" s="585"/>
      <c r="CQ33" s="585"/>
      <c r="CR33" s="585"/>
      <c r="CS33" s="585"/>
      <c r="CT33" s="585"/>
      <c r="CU33" s="585"/>
      <c r="CV33" s="585"/>
      <c r="CW33" s="585"/>
      <c r="CX33" s="585"/>
      <c r="CY33" s="585"/>
      <c r="CZ33" s="585"/>
      <c r="DA33" s="585"/>
      <c r="DB33" s="585"/>
      <c r="DC33" s="585"/>
      <c r="DD33" s="585"/>
      <c r="DE33" s="585"/>
      <c r="DF33" s="585"/>
      <c r="DG33" s="585"/>
      <c r="DH33" s="585"/>
      <c r="DI33" s="585"/>
      <c r="DJ33" s="585"/>
      <c r="DK33" s="585"/>
      <c r="DL33" s="585"/>
      <c r="DM33" s="585"/>
      <c r="DN33" s="585"/>
      <c r="DO33" s="585"/>
      <c r="DP33" s="585"/>
      <c r="DQ33" s="585"/>
      <c r="DR33" s="585"/>
      <c r="DS33" s="585"/>
      <c r="DT33" s="585"/>
      <c r="DU33" s="585"/>
      <c r="DV33" s="585"/>
      <c r="DW33" s="585"/>
      <c r="DX33" s="585"/>
      <c r="DY33" s="585"/>
      <c r="DZ33" s="585"/>
      <c r="EA33" s="585"/>
      <c r="EB33" s="585"/>
      <c r="EC33" s="585"/>
      <c r="ED33" s="585"/>
      <c r="EE33" s="585"/>
      <c r="EF33" s="585"/>
      <c r="EG33" s="585"/>
      <c r="EH33" s="585"/>
      <c r="EI33" s="585"/>
      <c r="EJ33" s="585"/>
      <c r="EK33" s="585"/>
      <c r="EL33" s="585"/>
      <c r="EM33" s="585"/>
      <c r="EN33" s="585"/>
      <c r="EO33" s="585"/>
      <c r="EP33" s="585"/>
      <c r="EQ33" s="585"/>
      <c r="ER33" s="585"/>
      <c r="ES33" s="585"/>
      <c r="ET33" s="585"/>
      <c r="EU33" s="585"/>
      <c r="EV33" s="585"/>
      <c r="EW33" s="585"/>
      <c r="EX33" s="585"/>
      <c r="EY33" s="585"/>
      <c r="EZ33" s="585"/>
      <c r="FA33" s="585"/>
      <c r="FB33" s="585"/>
      <c r="FC33" s="585"/>
      <c r="FD33" s="585"/>
      <c r="FE33" s="585"/>
      <c r="FF33" s="585"/>
      <c r="FG33" s="585"/>
      <c r="FH33" s="585"/>
      <c r="FI33" s="585"/>
      <c r="FJ33" s="585"/>
      <c r="FK33" s="585"/>
      <c r="FL33" s="585"/>
      <c r="FM33" s="585"/>
      <c r="FN33" s="585"/>
      <c r="FO33" s="585"/>
      <c r="FP33" s="585"/>
      <c r="FQ33" s="585"/>
      <c r="FR33" s="585"/>
      <c r="FS33" s="585"/>
      <c r="FT33" s="585"/>
      <c r="FU33" s="585"/>
      <c r="FV33" s="585"/>
      <c r="FW33" s="585"/>
      <c r="FX33" s="585"/>
      <c r="FY33" s="585"/>
      <c r="FZ33" s="585"/>
      <c r="GA33" s="585"/>
      <c r="GB33" s="585"/>
      <c r="GC33" s="585"/>
      <c r="GD33" s="585"/>
      <c r="GE33" s="585"/>
      <c r="GF33" s="585"/>
      <c r="GG33" s="585"/>
      <c r="GH33" s="585"/>
      <c r="GI33" s="585"/>
      <c r="GJ33" s="585"/>
      <c r="GK33" s="585"/>
      <c r="GL33" s="585"/>
      <c r="GM33" s="585"/>
      <c r="GN33" s="585"/>
      <c r="GO33" s="585"/>
      <c r="GP33" s="585"/>
      <c r="GQ33" s="585"/>
      <c r="GR33" s="585"/>
      <c r="GS33" s="585"/>
      <c r="GT33" s="585"/>
      <c r="GU33" s="585"/>
      <c r="GV33" s="585"/>
      <c r="GW33" s="585"/>
      <c r="GX33" s="585"/>
      <c r="GY33" s="585"/>
      <c r="GZ33" s="585"/>
      <c r="HA33" s="585"/>
      <c r="HB33" s="585"/>
      <c r="HC33" s="585"/>
      <c r="HD33" s="585"/>
      <c r="HE33" s="585"/>
      <c r="HF33" s="585"/>
      <c r="HG33" s="585"/>
      <c r="HH33" s="585"/>
      <c r="HI33" s="585"/>
      <c r="HJ33" s="585"/>
      <c r="HK33" s="585"/>
      <c r="HL33" s="585"/>
      <c r="HM33" s="585"/>
      <c r="HN33" s="585"/>
      <c r="HO33" s="585"/>
      <c r="HP33" s="585"/>
      <c r="HQ33" s="585"/>
      <c r="HR33" s="585"/>
      <c r="HS33" s="585"/>
      <c r="HT33" s="585"/>
      <c r="HU33" s="585"/>
      <c r="HV33" s="585"/>
      <c r="HW33" s="585"/>
      <c r="HX33" s="585"/>
      <c r="HY33" s="585"/>
      <c r="HZ33" s="585"/>
      <c r="IA33" s="585"/>
      <c r="IB33" s="585"/>
      <c r="IC33" s="585"/>
      <c r="ID33" s="585"/>
      <c r="IE33" s="585"/>
      <c r="IF33" s="585"/>
      <c r="IG33" s="585"/>
      <c r="IH33" s="585"/>
      <c r="II33" s="585"/>
      <c r="IJ33" s="585"/>
      <c r="IK33" s="585"/>
      <c r="IL33" s="585"/>
      <c r="IM33" s="585"/>
      <c r="IN33" s="585"/>
      <c r="IO33" s="585"/>
      <c r="IP33" s="585"/>
      <c r="IQ33" s="585"/>
      <c r="IR33" s="585"/>
      <c r="IS33" s="585"/>
      <c r="IT33" s="585"/>
      <c r="IU33" s="585"/>
      <c r="IV33" s="585"/>
      <c r="IW33" s="585"/>
      <c r="IX33" s="585"/>
      <c r="IY33" s="585"/>
      <c r="IZ33" s="585"/>
      <c r="JA33" s="585"/>
      <c r="JB33" s="585"/>
      <c r="JC33" s="585"/>
      <c r="JD33" s="585"/>
      <c r="JE33" s="585"/>
      <c r="JF33" s="585"/>
      <c r="JG33" s="585"/>
      <c r="JH33" s="585"/>
      <c r="JI33" s="585"/>
      <c r="JJ33" s="585"/>
      <c r="JK33" s="585"/>
      <c r="JL33" s="585"/>
      <c r="JM33" s="585"/>
      <c r="JN33" s="585"/>
      <c r="JO33" s="585"/>
      <c r="JP33" s="585"/>
      <c r="JQ33" s="585"/>
      <c r="JR33" s="585"/>
      <c r="JS33" s="585"/>
      <c r="JT33" s="585"/>
      <c r="JU33" s="585"/>
      <c r="JV33" s="585"/>
      <c r="JW33" s="585"/>
      <c r="JX33" s="585"/>
      <c r="JY33" s="585"/>
      <c r="JZ33" s="585"/>
      <c r="KA33" s="585"/>
      <c r="KB33" s="585"/>
      <c r="KC33" s="585"/>
      <c r="KD33" s="585"/>
      <c r="KE33" s="585"/>
      <c r="KF33" s="585"/>
      <c r="KG33" s="585"/>
      <c r="KH33" s="585"/>
      <c r="KI33" s="585"/>
      <c r="KJ33" s="585"/>
      <c r="KK33" s="585"/>
      <c r="KL33" s="585"/>
      <c r="KM33" s="585"/>
      <c r="KN33" s="585"/>
      <c r="KO33" s="585"/>
      <c r="KP33" s="585"/>
      <c r="KQ33" s="585"/>
      <c r="KR33" s="585"/>
      <c r="KS33" s="585"/>
      <c r="KT33" s="585"/>
      <c r="KU33" s="585"/>
      <c r="KV33" s="585"/>
      <c r="KW33" s="585"/>
      <c r="KX33" s="585"/>
      <c r="KY33" s="585"/>
      <c r="KZ33" s="585"/>
      <c r="LA33" s="585"/>
      <c r="LB33" s="585"/>
      <c r="LC33" s="585"/>
      <c r="LD33" s="585"/>
      <c r="LE33" s="585"/>
      <c r="LF33" s="585"/>
      <c r="LG33" s="585"/>
      <c r="LH33" s="585"/>
      <c r="LI33" s="585"/>
      <c r="LJ33" s="585"/>
      <c r="LK33" s="585"/>
      <c r="LL33" s="585"/>
      <c r="LM33" s="585"/>
      <c r="LN33" s="585"/>
      <c r="LO33" s="585"/>
      <c r="LP33" s="585"/>
      <c r="LQ33" s="585"/>
      <c r="LR33" s="585"/>
      <c r="LS33" s="585"/>
      <c r="LT33" s="585"/>
      <c r="LU33" s="585"/>
      <c r="LV33" s="585"/>
      <c r="LW33" s="585"/>
      <c r="LX33" s="585"/>
      <c r="LY33" s="585"/>
      <c r="LZ33" s="585"/>
      <c r="MA33" s="585"/>
      <c r="MB33" s="585"/>
      <c r="MC33" s="585"/>
      <c r="MD33" s="585"/>
      <c r="ME33" s="585"/>
      <c r="MF33" s="585"/>
      <c r="MG33" s="585"/>
      <c r="MH33" s="585"/>
      <c r="MI33" s="585"/>
      <c r="MJ33" s="585"/>
      <c r="MK33" s="585"/>
      <c r="ML33" s="585"/>
      <c r="MM33" s="585"/>
      <c r="MN33" s="585"/>
      <c r="MO33" s="585"/>
      <c r="MP33" s="585"/>
      <c r="MQ33" s="585"/>
      <c r="MR33" s="585"/>
      <c r="MS33" s="585"/>
      <c r="MT33" s="585"/>
      <c r="MU33" s="585"/>
      <c r="MV33" s="585"/>
      <c r="MW33" s="585"/>
      <c r="MX33" s="585"/>
      <c r="MY33" s="585"/>
      <c r="MZ33" s="585"/>
      <c r="NA33" s="585"/>
      <c r="NB33" s="585"/>
      <c r="NC33" s="585"/>
      <c r="ND33" s="585"/>
      <c r="NE33" s="585"/>
      <c r="NF33" s="585"/>
      <c r="NG33" s="585"/>
      <c r="NH33" s="585"/>
      <c r="NI33" s="585"/>
      <c r="NJ33" s="585"/>
      <c r="NK33" s="585"/>
      <c r="NL33" s="585"/>
      <c r="NM33" s="585"/>
      <c r="NN33" s="585"/>
      <c r="NO33" s="585"/>
      <c r="NP33" s="585"/>
      <c r="NQ33" s="585"/>
      <c r="NR33" s="585"/>
      <c r="NS33" s="585"/>
      <c r="NT33" s="585"/>
      <c r="NU33" s="585"/>
      <c r="NV33" s="585"/>
      <c r="NW33" s="585"/>
      <c r="NX33" s="585"/>
      <c r="NY33" s="585"/>
      <c r="NZ33" s="585"/>
      <c r="OA33" s="585"/>
      <c r="OB33" s="585"/>
      <c r="OC33" s="585"/>
      <c r="OD33" s="585"/>
      <c r="OE33" s="585"/>
      <c r="OF33" s="585"/>
      <c r="OG33" s="585"/>
      <c r="OH33" s="585"/>
      <c r="OI33" s="585"/>
      <c r="OJ33" s="585"/>
      <c r="OK33" s="585"/>
      <c r="OL33" s="585"/>
      <c r="OM33" s="585"/>
      <c r="ON33" s="585"/>
      <c r="OO33" s="585"/>
      <c r="OP33" s="585"/>
      <c r="OQ33" s="585"/>
      <c r="OR33" s="585"/>
      <c r="OS33" s="585"/>
      <c r="OT33" s="585"/>
      <c r="OU33" s="585"/>
      <c r="OV33" s="585"/>
      <c r="OW33" s="585"/>
      <c r="OX33" s="585"/>
      <c r="OY33" s="585"/>
      <c r="OZ33" s="585"/>
      <c r="PA33" s="585"/>
      <c r="PB33" s="585"/>
      <c r="PC33" s="585"/>
      <c r="PD33" s="585"/>
      <c r="PE33" s="585"/>
      <c r="PF33" s="585"/>
      <c r="PG33" s="585"/>
      <c r="PH33" s="585"/>
      <c r="PI33" s="585"/>
      <c r="PJ33" s="585"/>
      <c r="PK33" s="585"/>
      <c r="PL33" s="585"/>
      <c r="PM33" s="585"/>
      <c r="PN33" s="585"/>
      <c r="PO33" s="585"/>
      <c r="PP33" s="585"/>
      <c r="PQ33" s="585"/>
      <c r="PR33" s="585"/>
      <c r="PS33" s="585"/>
      <c r="PT33" s="585"/>
      <c r="PU33" s="585"/>
      <c r="PV33" s="585"/>
      <c r="PW33" s="585"/>
      <c r="PX33" s="585"/>
      <c r="PY33" s="585"/>
      <c r="PZ33" s="585"/>
      <c r="QA33" s="585"/>
      <c r="QB33" s="585"/>
      <c r="QC33" s="585"/>
      <c r="QD33" s="585"/>
      <c r="QE33" s="585"/>
      <c r="QF33" s="585"/>
      <c r="QG33" s="585"/>
      <c r="QH33" s="585"/>
      <c r="QI33" s="585"/>
      <c r="QJ33" s="585"/>
      <c r="QK33" s="585"/>
      <c r="QL33" s="585"/>
      <c r="QM33" s="585"/>
      <c r="QN33" s="585"/>
      <c r="QO33" s="585"/>
      <c r="QP33" s="585"/>
      <c r="QQ33" s="585"/>
      <c r="QR33" s="585"/>
      <c r="QS33" s="585"/>
      <c r="QT33" s="585"/>
      <c r="QU33" s="585"/>
      <c r="QV33" s="585"/>
      <c r="QW33" s="585"/>
      <c r="QX33" s="585"/>
      <c r="QY33" s="585"/>
      <c r="QZ33" s="585"/>
      <c r="RA33" s="585"/>
      <c r="RB33" s="585"/>
      <c r="RC33" s="585"/>
      <c r="RD33" s="585"/>
      <c r="RE33" s="585"/>
      <c r="RF33" s="585"/>
      <c r="RG33" s="585"/>
      <c r="RH33" s="585"/>
      <c r="RI33" s="585"/>
      <c r="RJ33" s="585"/>
      <c r="RK33" s="585"/>
      <c r="RL33" s="585"/>
      <c r="RM33" s="585"/>
      <c r="RN33" s="585"/>
      <c r="RO33" s="585"/>
      <c r="RP33" s="585"/>
      <c r="RQ33" s="585"/>
      <c r="RR33" s="585"/>
      <c r="RS33" s="585"/>
      <c r="RT33" s="585"/>
      <c r="RU33" s="585"/>
      <c r="RV33" s="585"/>
      <c r="RW33" s="585"/>
      <c r="RX33" s="585"/>
      <c r="RY33" s="585"/>
      <c r="RZ33" s="585"/>
      <c r="SA33" s="585"/>
      <c r="SB33" s="585"/>
      <c r="SC33" s="585"/>
      <c r="SD33" s="585"/>
      <c r="SE33" s="585"/>
      <c r="SF33" s="585"/>
      <c r="SG33" s="585"/>
      <c r="SH33" s="585"/>
      <c r="SI33" s="585"/>
      <c r="SJ33" s="585"/>
      <c r="SK33" s="585"/>
      <c r="SL33" s="585"/>
      <c r="SM33" s="585"/>
      <c r="SN33" s="585"/>
      <c r="SO33" s="585"/>
      <c r="SP33" s="585"/>
      <c r="SQ33" s="585"/>
      <c r="SR33" s="585"/>
      <c r="SS33" s="585"/>
      <c r="ST33" s="585"/>
      <c r="SU33" s="585"/>
      <c r="SV33" s="585"/>
      <c r="SW33" s="585"/>
      <c r="SX33" s="585"/>
      <c r="SY33" s="585"/>
      <c r="SZ33" s="585"/>
      <c r="TA33" s="585"/>
      <c r="TB33" s="585"/>
      <c r="TC33" s="585"/>
      <c r="TD33" s="585"/>
      <c r="TE33" s="585"/>
      <c r="TF33" s="585"/>
      <c r="TG33" s="585"/>
      <c r="TH33" s="585"/>
      <c r="TI33" s="585"/>
      <c r="TJ33" s="585"/>
      <c r="TK33" s="585"/>
      <c r="TL33" s="585"/>
      <c r="TM33" s="585"/>
      <c r="TN33" s="585"/>
      <c r="TO33" s="585"/>
      <c r="TP33" s="585"/>
      <c r="TQ33" s="585"/>
      <c r="TR33" s="585"/>
      <c r="TS33" s="585"/>
      <c r="TT33" s="585"/>
      <c r="TU33" s="585"/>
      <c r="TV33" s="585"/>
      <c r="TW33" s="585"/>
      <c r="TX33" s="585"/>
      <c r="TY33" s="585"/>
      <c r="TZ33" s="585"/>
      <c r="UA33" s="585"/>
      <c r="UB33" s="585"/>
      <c r="UC33" s="585"/>
      <c r="UD33" s="585"/>
      <c r="UE33" s="585"/>
      <c r="UF33" s="585"/>
      <c r="UG33" s="585"/>
      <c r="UH33" s="585"/>
      <c r="UI33" s="585"/>
      <c r="UJ33" s="585"/>
      <c r="UK33" s="585"/>
      <c r="UL33" s="585"/>
      <c r="UM33" s="585"/>
      <c r="UN33" s="585"/>
      <c r="UO33" s="585"/>
      <c r="UP33" s="585"/>
      <c r="UQ33" s="585"/>
      <c r="UR33" s="585"/>
      <c r="US33" s="585"/>
      <c r="UT33" s="585"/>
      <c r="UU33" s="585"/>
      <c r="UV33" s="585"/>
      <c r="UW33" s="585"/>
      <c r="UX33" s="585"/>
      <c r="UY33" s="585"/>
      <c r="UZ33" s="585"/>
      <c r="VA33" s="585"/>
      <c r="VB33" s="585"/>
      <c r="VC33" s="585"/>
      <c r="VD33" s="585"/>
      <c r="VE33" s="585"/>
      <c r="VF33" s="585"/>
      <c r="VG33" s="585"/>
      <c r="VH33" s="585"/>
      <c r="VI33" s="585"/>
      <c r="VJ33" s="585"/>
      <c r="VK33" s="585"/>
      <c r="VL33" s="585"/>
      <c r="VM33" s="585"/>
      <c r="VN33" s="585"/>
      <c r="VO33" s="585"/>
      <c r="VP33" s="585"/>
      <c r="VQ33" s="585"/>
      <c r="VR33" s="585"/>
      <c r="VS33" s="585"/>
      <c r="VT33" s="585"/>
      <c r="VU33" s="585"/>
      <c r="VV33" s="585"/>
      <c r="VW33" s="585"/>
      <c r="VX33" s="585"/>
      <c r="VY33" s="585"/>
      <c r="VZ33" s="585"/>
      <c r="WA33" s="585"/>
      <c r="WB33" s="585"/>
      <c r="WC33" s="585"/>
      <c r="WD33" s="585"/>
      <c r="WE33" s="585"/>
      <c r="WF33" s="585"/>
      <c r="WG33" s="585"/>
      <c r="WH33" s="585"/>
      <c r="WI33" s="585"/>
      <c r="WJ33" s="585"/>
      <c r="WK33" s="585"/>
      <c r="WL33" s="585"/>
      <c r="WM33" s="585"/>
      <c r="WN33" s="585"/>
      <c r="WO33" s="585"/>
      <c r="WP33" s="585"/>
      <c r="WQ33" s="585"/>
      <c r="WR33" s="585"/>
      <c r="WS33" s="585"/>
      <c r="WT33" s="585"/>
      <c r="WU33" s="585"/>
      <c r="WV33" s="585"/>
      <c r="WW33" s="585"/>
      <c r="WX33" s="585"/>
      <c r="WY33" s="585"/>
      <c r="WZ33" s="585"/>
      <c r="XA33" s="585"/>
      <c r="XB33" s="585"/>
      <c r="XC33" s="585"/>
      <c r="XD33" s="585"/>
      <c r="XE33" s="585"/>
      <c r="XF33" s="585"/>
      <c r="XG33" s="585"/>
      <c r="XH33" s="585"/>
      <c r="XI33" s="585"/>
      <c r="XJ33" s="585"/>
      <c r="XK33" s="585"/>
      <c r="XL33" s="585"/>
      <c r="XM33" s="585"/>
      <c r="XN33" s="585"/>
      <c r="XO33" s="585"/>
      <c r="XP33" s="585"/>
      <c r="XQ33" s="585"/>
      <c r="XR33" s="585"/>
      <c r="XS33" s="585"/>
      <c r="XT33" s="585"/>
      <c r="XU33" s="585"/>
      <c r="XV33" s="585"/>
      <c r="XW33" s="585"/>
      <c r="XX33" s="585"/>
      <c r="XY33" s="585"/>
      <c r="XZ33" s="585"/>
      <c r="YA33" s="585"/>
      <c r="YB33" s="585"/>
      <c r="YC33" s="585"/>
      <c r="YD33" s="585"/>
      <c r="YE33" s="585"/>
      <c r="YF33" s="585"/>
      <c r="YG33" s="585"/>
      <c r="YH33" s="585"/>
      <c r="YI33" s="585"/>
      <c r="YJ33" s="585"/>
      <c r="YK33" s="585"/>
      <c r="YL33" s="585"/>
      <c r="YM33" s="585"/>
      <c r="YN33" s="585"/>
      <c r="YO33" s="585"/>
      <c r="YP33" s="585"/>
      <c r="YQ33" s="585"/>
      <c r="YR33" s="585"/>
      <c r="YS33" s="585"/>
      <c r="YT33" s="585"/>
      <c r="YU33" s="585"/>
      <c r="YV33" s="585"/>
      <c r="YW33" s="585"/>
      <c r="YX33" s="585"/>
      <c r="YY33" s="585"/>
      <c r="YZ33" s="585"/>
      <c r="ZA33" s="585"/>
      <c r="ZB33" s="585"/>
      <c r="ZC33" s="585"/>
      <c r="ZD33" s="585"/>
      <c r="ZE33" s="585"/>
      <c r="ZF33" s="585"/>
      <c r="ZG33" s="585"/>
      <c r="ZH33" s="585"/>
      <c r="ZI33" s="585"/>
      <c r="ZJ33" s="585"/>
      <c r="ZK33" s="585"/>
      <c r="ZL33" s="585"/>
      <c r="ZM33" s="585"/>
      <c r="ZN33" s="585"/>
      <c r="ZO33" s="585"/>
      <c r="ZP33" s="585"/>
      <c r="ZQ33" s="585"/>
      <c r="ZR33" s="585"/>
      <c r="ZS33" s="585"/>
      <c r="ZT33" s="585"/>
      <c r="ZU33" s="585"/>
      <c r="ZV33" s="585"/>
      <c r="ZW33" s="585"/>
      <c r="ZX33" s="585"/>
      <c r="ZY33" s="585"/>
      <c r="ZZ33" s="585"/>
      <c r="AAA33" s="585"/>
      <c r="AAB33" s="585"/>
      <c r="AAC33" s="585"/>
      <c r="AAD33" s="585"/>
      <c r="AAE33" s="585"/>
      <c r="AAF33" s="585"/>
      <c r="AAG33" s="585"/>
      <c r="AAH33" s="585"/>
      <c r="AAI33" s="585"/>
      <c r="AAJ33" s="585"/>
      <c r="AAK33" s="585"/>
      <c r="AAL33" s="585"/>
      <c r="AAM33" s="585"/>
      <c r="AAN33" s="585"/>
      <c r="AAO33" s="585"/>
      <c r="AAP33" s="585"/>
      <c r="AAQ33" s="585"/>
      <c r="AAR33" s="585"/>
      <c r="AAS33" s="585"/>
      <c r="AAT33" s="585"/>
      <c r="AAU33" s="585"/>
      <c r="AAV33" s="585"/>
      <c r="AAW33" s="585"/>
      <c r="AAX33" s="585"/>
      <c r="AAY33" s="585"/>
      <c r="AAZ33" s="585"/>
      <c r="ABA33" s="585"/>
      <c r="ABB33" s="585"/>
      <c r="ABC33" s="585"/>
      <c r="ABD33" s="585"/>
      <c r="ABE33" s="585"/>
      <c r="ABF33" s="585"/>
      <c r="ABG33" s="585"/>
      <c r="ABH33" s="585"/>
      <c r="ABI33" s="585"/>
      <c r="ABJ33" s="585"/>
      <c r="ABK33" s="585"/>
      <c r="ABL33" s="585"/>
      <c r="ABM33" s="585"/>
      <c r="ABN33" s="585"/>
      <c r="ABO33" s="585"/>
      <c r="ABP33" s="585"/>
      <c r="ABQ33" s="585"/>
      <c r="ABR33" s="585"/>
      <c r="ABS33" s="585"/>
      <c r="ABT33" s="585"/>
      <c r="ABU33" s="585"/>
      <c r="ABV33" s="585"/>
      <c r="ABW33" s="585"/>
      <c r="ABX33" s="585"/>
      <c r="ABY33" s="585"/>
      <c r="ABZ33" s="585"/>
      <c r="ACA33" s="585"/>
      <c r="ACB33" s="585"/>
      <c r="ACC33" s="585"/>
      <c r="ACD33" s="585"/>
      <c r="ACE33" s="585"/>
      <c r="ACF33" s="585"/>
      <c r="ACG33" s="585"/>
      <c r="ACH33" s="585"/>
      <c r="ACI33" s="585"/>
      <c r="ACJ33" s="585"/>
      <c r="ACK33" s="585"/>
      <c r="ACL33" s="585"/>
      <c r="ACM33" s="585"/>
      <c r="ACN33" s="585"/>
      <c r="ACO33" s="585"/>
      <c r="ACP33" s="585"/>
      <c r="ACQ33" s="585"/>
      <c r="ACR33" s="585"/>
      <c r="ACS33" s="585"/>
      <c r="ACT33" s="585"/>
      <c r="ACU33" s="585"/>
      <c r="ACV33" s="585"/>
      <c r="ACW33" s="585"/>
      <c r="ACX33" s="585"/>
      <c r="ACY33" s="585"/>
      <c r="ACZ33" s="585"/>
      <c r="ADA33" s="585"/>
      <c r="ADB33" s="585"/>
      <c r="ADC33" s="585"/>
      <c r="ADD33" s="585"/>
      <c r="ADE33" s="585"/>
      <c r="ADF33" s="585"/>
      <c r="ADG33" s="585"/>
      <c r="ADH33" s="585"/>
      <c r="ADI33" s="585"/>
      <c r="ADJ33" s="585"/>
      <c r="ADK33" s="585"/>
      <c r="ADL33" s="585"/>
      <c r="ADM33" s="585"/>
      <c r="ADN33" s="585"/>
      <c r="ADO33" s="585"/>
      <c r="ADP33" s="585"/>
      <c r="ADQ33" s="585"/>
      <c r="ADR33" s="585"/>
      <c r="ADS33" s="585"/>
      <c r="ADT33" s="585"/>
      <c r="ADU33" s="585"/>
      <c r="ADV33" s="585"/>
      <c r="ADW33" s="585"/>
      <c r="ADX33" s="585"/>
      <c r="ADY33" s="585"/>
      <c r="ADZ33" s="585"/>
      <c r="AEA33" s="585"/>
      <c r="AEB33" s="585"/>
      <c r="AEC33" s="585"/>
      <c r="AED33" s="585"/>
      <c r="AEE33" s="585"/>
      <c r="AEF33" s="585"/>
      <c r="AEG33" s="585"/>
      <c r="AEH33" s="585"/>
      <c r="AEI33" s="585"/>
      <c r="AEJ33" s="585"/>
      <c r="AEK33" s="585"/>
      <c r="AEL33" s="585"/>
      <c r="AEM33" s="585"/>
      <c r="AEN33" s="585"/>
      <c r="AEO33" s="585"/>
      <c r="AEP33" s="585"/>
      <c r="AEQ33" s="585"/>
      <c r="AER33" s="585"/>
      <c r="AES33" s="585"/>
      <c r="AET33" s="585"/>
      <c r="AEU33" s="585"/>
      <c r="AEV33" s="585"/>
      <c r="AEW33" s="585"/>
      <c r="AEX33" s="585"/>
      <c r="AEY33" s="585"/>
      <c r="AEZ33" s="585"/>
      <c r="AFA33" s="585"/>
      <c r="AFB33" s="585"/>
      <c r="AFC33" s="585"/>
      <c r="AFD33" s="585"/>
      <c r="AFE33" s="585"/>
      <c r="AFF33" s="585"/>
      <c r="AFG33" s="585"/>
      <c r="AFH33" s="585"/>
      <c r="AFI33" s="585"/>
      <c r="AFJ33" s="585"/>
      <c r="AFK33" s="585"/>
      <c r="AFL33" s="585"/>
      <c r="AFM33" s="585"/>
      <c r="AFN33" s="585"/>
      <c r="AFO33" s="585"/>
      <c r="AFP33" s="585"/>
      <c r="AFQ33" s="585"/>
      <c r="AFR33" s="585"/>
      <c r="AFS33" s="585"/>
      <c r="AFT33" s="585"/>
      <c r="AFU33" s="585"/>
      <c r="AFV33" s="585"/>
      <c r="AFW33" s="585"/>
      <c r="AFX33" s="585"/>
      <c r="AFY33" s="585"/>
      <c r="AFZ33" s="585"/>
      <c r="AGA33" s="585"/>
      <c r="AGB33" s="585"/>
      <c r="AGC33" s="585"/>
      <c r="AGD33" s="585"/>
      <c r="AGE33" s="585"/>
      <c r="AGF33" s="585"/>
      <c r="AGG33" s="585"/>
      <c r="AGH33" s="585"/>
      <c r="AGI33" s="585"/>
      <c r="AGJ33" s="585"/>
      <c r="AGK33" s="585"/>
      <c r="AGL33" s="585"/>
      <c r="AGM33" s="585"/>
      <c r="AGN33" s="585"/>
      <c r="AGO33" s="585"/>
      <c r="AGP33" s="585"/>
      <c r="AGQ33" s="585"/>
      <c r="AGR33" s="585"/>
      <c r="AGS33" s="585"/>
      <c r="AGT33" s="585"/>
      <c r="AGU33" s="585"/>
      <c r="AGV33" s="585"/>
      <c r="AGW33" s="585"/>
      <c r="AGX33" s="585"/>
      <c r="AGY33" s="585"/>
      <c r="AGZ33" s="585"/>
      <c r="AHA33" s="585"/>
      <c r="AHB33" s="585"/>
      <c r="AHC33" s="585"/>
      <c r="AHD33" s="585"/>
      <c r="AHE33" s="585"/>
      <c r="AHF33" s="585"/>
      <c r="AHG33" s="585"/>
      <c r="AHH33" s="585"/>
      <c r="AHI33" s="585"/>
      <c r="AHJ33" s="585"/>
      <c r="AHK33" s="585"/>
      <c r="AHL33" s="585"/>
      <c r="AHM33" s="585"/>
      <c r="AHN33" s="585"/>
      <c r="AHO33" s="585"/>
      <c r="AHP33" s="585"/>
      <c r="AHQ33" s="585"/>
      <c r="AHR33" s="585"/>
      <c r="AHS33" s="585"/>
      <c r="AHT33" s="585"/>
      <c r="AHU33" s="585"/>
      <c r="AHV33" s="585"/>
      <c r="AHW33" s="585"/>
      <c r="AHX33" s="585"/>
      <c r="AHY33" s="585"/>
      <c r="AHZ33" s="585"/>
      <c r="AIA33" s="585"/>
      <c r="AIB33" s="585"/>
      <c r="AIC33" s="585"/>
      <c r="AID33" s="585"/>
      <c r="AIE33" s="585"/>
      <c r="AIF33" s="585"/>
      <c r="AIG33" s="585"/>
      <c r="AIH33" s="585"/>
      <c r="AII33" s="585"/>
      <c r="AIJ33" s="585"/>
      <c r="AIK33" s="585"/>
      <c r="AIL33" s="585"/>
      <c r="AIM33" s="585"/>
      <c r="AIN33" s="585"/>
      <c r="AIO33" s="585"/>
      <c r="AIP33" s="585"/>
      <c r="AIQ33" s="585"/>
      <c r="AIR33" s="585"/>
      <c r="AIS33" s="585"/>
      <c r="AIT33" s="585"/>
      <c r="AIU33" s="585"/>
      <c r="AIV33" s="585"/>
      <c r="AIW33" s="585"/>
      <c r="AIX33" s="585"/>
      <c r="AIY33" s="585"/>
      <c r="AIZ33" s="585"/>
      <c r="AJA33" s="585"/>
      <c r="AJB33" s="585"/>
      <c r="AJC33" s="585"/>
      <c r="AJD33" s="585"/>
      <c r="AJE33" s="585"/>
      <c r="AJF33" s="585"/>
      <c r="AJG33" s="585"/>
      <c r="AJH33" s="585"/>
      <c r="AJI33" s="585"/>
      <c r="AJJ33" s="585"/>
      <c r="AJK33" s="585"/>
      <c r="AJL33" s="585"/>
      <c r="AJM33" s="585"/>
      <c r="AJN33" s="585"/>
      <c r="AJO33" s="585"/>
      <c r="AJP33" s="585"/>
      <c r="AJQ33" s="585"/>
      <c r="AJR33" s="585"/>
      <c r="AJS33" s="585"/>
      <c r="AJT33" s="585"/>
      <c r="AJU33" s="585"/>
      <c r="AJV33" s="585"/>
      <c r="AJW33" s="585"/>
      <c r="AJX33" s="585"/>
      <c r="AJY33" s="585"/>
      <c r="AJZ33" s="585"/>
      <c r="AKA33" s="585"/>
      <c r="AKB33" s="585"/>
      <c r="AKC33" s="585"/>
      <c r="AKD33" s="585"/>
      <c r="AKE33" s="585"/>
      <c r="AKF33" s="585"/>
      <c r="AKG33" s="585"/>
      <c r="AKH33" s="585"/>
      <c r="AKI33" s="585"/>
      <c r="AKJ33" s="585"/>
      <c r="AKK33" s="585"/>
      <c r="AKL33" s="585"/>
      <c r="AKM33" s="585"/>
      <c r="AKN33" s="585"/>
      <c r="AKO33" s="585"/>
      <c r="AKP33" s="585"/>
      <c r="AKQ33" s="585"/>
      <c r="AKR33" s="585"/>
      <c r="AKS33" s="585"/>
      <c r="AKT33" s="585"/>
      <c r="AKU33" s="585"/>
      <c r="AKV33" s="585"/>
      <c r="AKW33" s="585"/>
      <c r="AKX33" s="585"/>
      <c r="AKY33" s="585"/>
      <c r="AKZ33" s="585"/>
      <c r="ALA33" s="585"/>
      <c r="ALB33" s="585"/>
      <c r="ALC33" s="585"/>
      <c r="ALD33" s="585"/>
      <c r="ALE33" s="585"/>
      <c r="ALF33" s="585"/>
      <c r="ALG33" s="585"/>
      <c r="ALH33" s="585"/>
      <c r="ALI33" s="585"/>
      <c r="ALJ33" s="585"/>
      <c r="ALK33" s="585"/>
      <c r="ALL33" s="585"/>
      <c r="ALM33" s="585"/>
      <c r="ALN33" s="585"/>
      <c r="ALO33" s="585"/>
      <c r="ALP33" s="585"/>
      <c r="ALQ33" s="585"/>
      <c r="ALR33" s="585"/>
      <c r="ALS33" s="585"/>
      <c r="ALT33" s="585"/>
      <c r="ALU33" s="585"/>
      <c r="ALV33" s="585"/>
      <c r="ALW33" s="585"/>
      <c r="ALX33" s="585"/>
      <c r="ALY33" s="585"/>
      <c r="ALZ33" s="585"/>
      <c r="AMA33" s="585"/>
      <c r="AMB33" s="585"/>
      <c r="AMC33" s="585"/>
      <c r="AMD33" s="585"/>
      <c r="AME33" s="585"/>
      <c r="AMF33" s="585"/>
      <c r="AMG33" s="585"/>
      <c r="AMH33" s="585"/>
      <c r="AMI33" s="585"/>
      <c r="AMJ33" s="585"/>
      <c r="AMK33" s="585"/>
    </row>
    <row r="34" spans="1:1025" ht="10.95" customHeight="1" x14ac:dyDescent="0.35">
      <c r="A34" s="128" t="s">
        <v>2098</v>
      </c>
      <c r="B34" s="573" t="s">
        <v>2099</v>
      </c>
      <c r="C34" s="574" t="s">
        <v>2044</v>
      </c>
      <c r="D34" s="575" t="s">
        <v>345</v>
      </c>
      <c r="E34" s="572">
        <v>0</v>
      </c>
      <c r="F34" s="572">
        <v>0</v>
      </c>
      <c r="G34" s="572">
        <v>0</v>
      </c>
      <c r="H34" s="572">
        <v>0</v>
      </c>
      <c r="I34" s="572">
        <v>0</v>
      </c>
      <c r="J34" s="572">
        <v>0</v>
      </c>
      <c r="K34" s="572">
        <v>0</v>
      </c>
      <c r="L34" s="572">
        <v>0</v>
      </c>
      <c r="M34" s="572">
        <v>0</v>
      </c>
      <c r="N34" s="572">
        <v>0</v>
      </c>
      <c r="O34" s="81"/>
      <c r="P34" s="82">
        <f t="shared" si="0"/>
        <v>0</v>
      </c>
      <c r="Q34" s="83">
        <f t="shared" si="1"/>
        <v>0</v>
      </c>
    </row>
    <row r="35" spans="1:1025" s="586" customFormat="1" ht="39" customHeight="1" x14ac:dyDescent="0.35">
      <c r="A35" s="577" t="s">
        <v>2100</v>
      </c>
      <c r="B35" s="587" t="s">
        <v>2101</v>
      </c>
      <c r="C35" s="588" t="s">
        <v>2038</v>
      </c>
      <c r="D35" s="589" t="s">
        <v>345</v>
      </c>
      <c r="E35" s="592">
        <v>10290.064</v>
      </c>
      <c r="F35" s="592">
        <v>0</v>
      </c>
      <c r="G35" s="592">
        <v>0</v>
      </c>
      <c r="H35" s="592">
        <v>10290.064</v>
      </c>
      <c r="I35" s="592">
        <v>0</v>
      </c>
      <c r="J35" s="592">
        <v>0</v>
      </c>
      <c r="K35" s="592">
        <v>0</v>
      </c>
      <c r="L35" s="592">
        <v>0</v>
      </c>
      <c r="M35" s="592">
        <v>10290.064</v>
      </c>
      <c r="N35" s="592">
        <v>10290.064</v>
      </c>
      <c r="O35" s="582"/>
      <c r="P35" s="590">
        <f t="shared" si="0"/>
        <v>0</v>
      </c>
      <c r="Q35" s="591">
        <f t="shared" si="1"/>
        <v>0</v>
      </c>
      <c r="R35" s="585"/>
      <c r="S35" s="585"/>
      <c r="T35" s="585"/>
      <c r="U35" s="585"/>
      <c r="V35" s="585"/>
      <c r="W35" s="585"/>
      <c r="X35" s="585"/>
      <c r="Y35" s="585"/>
      <c r="Z35" s="585"/>
      <c r="AA35" s="585"/>
      <c r="AB35" s="585"/>
      <c r="AC35" s="585"/>
      <c r="AD35" s="585"/>
      <c r="AE35" s="585"/>
      <c r="AF35" s="585"/>
      <c r="AG35" s="585"/>
      <c r="AH35" s="585"/>
      <c r="AI35" s="585"/>
      <c r="AJ35" s="585"/>
      <c r="AK35" s="585"/>
      <c r="AL35" s="585"/>
      <c r="AM35" s="585"/>
      <c r="AN35" s="585"/>
      <c r="AO35" s="585"/>
      <c r="AP35" s="585"/>
      <c r="AQ35" s="585"/>
      <c r="AR35" s="585"/>
      <c r="AS35" s="585"/>
      <c r="AT35" s="585"/>
      <c r="AU35" s="585"/>
      <c r="AV35" s="585"/>
      <c r="AW35" s="585"/>
      <c r="AX35" s="585"/>
      <c r="AY35" s="585"/>
      <c r="AZ35" s="585"/>
      <c r="BA35" s="585"/>
      <c r="BB35" s="585"/>
      <c r="BC35" s="585"/>
      <c r="BD35" s="585"/>
      <c r="BE35" s="585"/>
      <c r="BF35" s="585"/>
      <c r="BG35" s="585"/>
      <c r="BH35" s="585"/>
      <c r="BI35" s="585"/>
      <c r="BJ35" s="585"/>
      <c r="BK35" s="585"/>
      <c r="BL35" s="585"/>
      <c r="BM35" s="585"/>
      <c r="BN35" s="585"/>
      <c r="BO35" s="585"/>
      <c r="BP35" s="585"/>
      <c r="BQ35" s="585"/>
      <c r="BR35" s="585"/>
      <c r="BS35" s="585"/>
      <c r="BT35" s="585"/>
      <c r="BU35" s="585"/>
      <c r="BV35" s="585"/>
      <c r="BW35" s="585"/>
      <c r="BX35" s="585"/>
      <c r="BY35" s="585"/>
      <c r="BZ35" s="585"/>
      <c r="CA35" s="585"/>
      <c r="CB35" s="585"/>
      <c r="CC35" s="585"/>
      <c r="CD35" s="585"/>
      <c r="CE35" s="585"/>
      <c r="CF35" s="585"/>
      <c r="CG35" s="585"/>
      <c r="CH35" s="585"/>
      <c r="CI35" s="585"/>
      <c r="CJ35" s="585"/>
      <c r="CK35" s="585"/>
      <c r="CL35" s="585"/>
      <c r="CM35" s="585"/>
      <c r="CN35" s="585"/>
      <c r="CO35" s="585"/>
      <c r="CP35" s="585"/>
      <c r="CQ35" s="585"/>
      <c r="CR35" s="585"/>
      <c r="CS35" s="585"/>
      <c r="CT35" s="585"/>
      <c r="CU35" s="585"/>
      <c r="CV35" s="585"/>
      <c r="CW35" s="585"/>
      <c r="CX35" s="585"/>
      <c r="CY35" s="585"/>
      <c r="CZ35" s="585"/>
      <c r="DA35" s="585"/>
      <c r="DB35" s="585"/>
      <c r="DC35" s="585"/>
      <c r="DD35" s="585"/>
      <c r="DE35" s="585"/>
      <c r="DF35" s="585"/>
      <c r="DG35" s="585"/>
      <c r="DH35" s="585"/>
      <c r="DI35" s="585"/>
      <c r="DJ35" s="585"/>
      <c r="DK35" s="585"/>
      <c r="DL35" s="585"/>
      <c r="DM35" s="585"/>
      <c r="DN35" s="585"/>
      <c r="DO35" s="585"/>
      <c r="DP35" s="585"/>
      <c r="DQ35" s="585"/>
      <c r="DR35" s="585"/>
      <c r="DS35" s="585"/>
      <c r="DT35" s="585"/>
      <c r="DU35" s="585"/>
      <c r="DV35" s="585"/>
      <c r="DW35" s="585"/>
      <c r="DX35" s="585"/>
      <c r="DY35" s="585"/>
      <c r="DZ35" s="585"/>
      <c r="EA35" s="585"/>
      <c r="EB35" s="585"/>
      <c r="EC35" s="585"/>
      <c r="ED35" s="585"/>
      <c r="EE35" s="585"/>
      <c r="EF35" s="585"/>
      <c r="EG35" s="585"/>
      <c r="EH35" s="585"/>
      <c r="EI35" s="585"/>
      <c r="EJ35" s="585"/>
      <c r="EK35" s="585"/>
      <c r="EL35" s="585"/>
      <c r="EM35" s="585"/>
      <c r="EN35" s="585"/>
      <c r="EO35" s="585"/>
      <c r="EP35" s="585"/>
      <c r="EQ35" s="585"/>
      <c r="ER35" s="585"/>
      <c r="ES35" s="585"/>
      <c r="ET35" s="585"/>
      <c r="EU35" s="585"/>
      <c r="EV35" s="585"/>
      <c r="EW35" s="585"/>
      <c r="EX35" s="585"/>
      <c r="EY35" s="585"/>
      <c r="EZ35" s="585"/>
      <c r="FA35" s="585"/>
      <c r="FB35" s="585"/>
      <c r="FC35" s="585"/>
      <c r="FD35" s="585"/>
      <c r="FE35" s="585"/>
      <c r="FF35" s="585"/>
      <c r="FG35" s="585"/>
      <c r="FH35" s="585"/>
      <c r="FI35" s="585"/>
      <c r="FJ35" s="585"/>
      <c r="FK35" s="585"/>
      <c r="FL35" s="585"/>
      <c r="FM35" s="585"/>
      <c r="FN35" s="585"/>
      <c r="FO35" s="585"/>
      <c r="FP35" s="585"/>
      <c r="FQ35" s="585"/>
      <c r="FR35" s="585"/>
      <c r="FS35" s="585"/>
      <c r="FT35" s="585"/>
      <c r="FU35" s="585"/>
      <c r="FV35" s="585"/>
      <c r="FW35" s="585"/>
      <c r="FX35" s="585"/>
      <c r="FY35" s="585"/>
      <c r="FZ35" s="585"/>
      <c r="GA35" s="585"/>
      <c r="GB35" s="585"/>
      <c r="GC35" s="585"/>
      <c r="GD35" s="585"/>
      <c r="GE35" s="585"/>
      <c r="GF35" s="585"/>
      <c r="GG35" s="585"/>
      <c r="GH35" s="585"/>
      <c r="GI35" s="585"/>
      <c r="GJ35" s="585"/>
      <c r="GK35" s="585"/>
      <c r="GL35" s="585"/>
      <c r="GM35" s="585"/>
      <c r="GN35" s="585"/>
      <c r="GO35" s="585"/>
      <c r="GP35" s="585"/>
      <c r="GQ35" s="585"/>
      <c r="GR35" s="585"/>
      <c r="GS35" s="585"/>
      <c r="GT35" s="585"/>
      <c r="GU35" s="585"/>
      <c r="GV35" s="585"/>
      <c r="GW35" s="585"/>
      <c r="GX35" s="585"/>
      <c r="GY35" s="585"/>
      <c r="GZ35" s="585"/>
      <c r="HA35" s="585"/>
      <c r="HB35" s="585"/>
      <c r="HC35" s="585"/>
      <c r="HD35" s="585"/>
      <c r="HE35" s="585"/>
      <c r="HF35" s="585"/>
      <c r="HG35" s="585"/>
      <c r="HH35" s="585"/>
      <c r="HI35" s="585"/>
      <c r="HJ35" s="585"/>
      <c r="HK35" s="585"/>
      <c r="HL35" s="585"/>
      <c r="HM35" s="585"/>
      <c r="HN35" s="585"/>
      <c r="HO35" s="585"/>
      <c r="HP35" s="585"/>
      <c r="HQ35" s="585"/>
      <c r="HR35" s="585"/>
      <c r="HS35" s="585"/>
      <c r="HT35" s="585"/>
      <c r="HU35" s="585"/>
      <c r="HV35" s="585"/>
      <c r="HW35" s="585"/>
      <c r="HX35" s="585"/>
      <c r="HY35" s="585"/>
      <c r="HZ35" s="585"/>
      <c r="IA35" s="585"/>
      <c r="IB35" s="585"/>
      <c r="IC35" s="585"/>
      <c r="ID35" s="585"/>
      <c r="IE35" s="585"/>
      <c r="IF35" s="585"/>
      <c r="IG35" s="585"/>
      <c r="IH35" s="585"/>
      <c r="II35" s="585"/>
      <c r="IJ35" s="585"/>
      <c r="IK35" s="585"/>
      <c r="IL35" s="585"/>
      <c r="IM35" s="585"/>
      <c r="IN35" s="585"/>
      <c r="IO35" s="585"/>
      <c r="IP35" s="585"/>
      <c r="IQ35" s="585"/>
      <c r="IR35" s="585"/>
      <c r="IS35" s="585"/>
      <c r="IT35" s="585"/>
      <c r="IU35" s="585"/>
      <c r="IV35" s="585"/>
      <c r="IW35" s="585"/>
      <c r="IX35" s="585"/>
      <c r="IY35" s="585"/>
      <c r="IZ35" s="585"/>
      <c r="JA35" s="585"/>
      <c r="JB35" s="585"/>
      <c r="JC35" s="585"/>
      <c r="JD35" s="585"/>
      <c r="JE35" s="585"/>
      <c r="JF35" s="585"/>
      <c r="JG35" s="585"/>
      <c r="JH35" s="585"/>
      <c r="JI35" s="585"/>
      <c r="JJ35" s="585"/>
      <c r="JK35" s="585"/>
      <c r="JL35" s="585"/>
      <c r="JM35" s="585"/>
      <c r="JN35" s="585"/>
      <c r="JO35" s="585"/>
      <c r="JP35" s="585"/>
      <c r="JQ35" s="585"/>
      <c r="JR35" s="585"/>
      <c r="JS35" s="585"/>
      <c r="JT35" s="585"/>
      <c r="JU35" s="585"/>
      <c r="JV35" s="585"/>
      <c r="JW35" s="585"/>
      <c r="JX35" s="585"/>
      <c r="JY35" s="585"/>
      <c r="JZ35" s="585"/>
      <c r="KA35" s="585"/>
      <c r="KB35" s="585"/>
      <c r="KC35" s="585"/>
      <c r="KD35" s="585"/>
      <c r="KE35" s="585"/>
      <c r="KF35" s="585"/>
      <c r="KG35" s="585"/>
      <c r="KH35" s="585"/>
      <c r="KI35" s="585"/>
      <c r="KJ35" s="585"/>
      <c r="KK35" s="585"/>
      <c r="KL35" s="585"/>
      <c r="KM35" s="585"/>
      <c r="KN35" s="585"/>
      <c r="KO35" s="585"/>
      <c r="KP35" s="585"/>
      <c r="KQ35" s="585"/>
      <c r="KR35" s="585"/>
      <c r="KS35" s="585"/>
      <c r="KT35" s="585"/>
      <c r="KU35" s="585"/>
      <c r="KV35" s="585"/>
      <c r="KW35" s="585"/>
      <c r="KX35" s="585"/>
      <c r="KY35" s="585"/>
      <c r="KZ35" s="585"/>
      <c r="LA35" s="585"/>
      <c r="LB35" s="585"/>
      <c r="LC35" s="585"/>
      <c r="LD35" s="585"/>
      <c r="LE35" s="585"/>
      <c r="LF35" s="585"/>
      <c r="LG35" s="585"/>
      <c r="LH35" s="585"/>
      <c r="LI35" s="585"/>
      <c r="LJ35" s="585"/>
      <c r="LK35" s="585"/>
      <c r="LL35" s="585"/>
      <c r="LM35" s="585"/>
      <c r="LN35" s="585"/>
      <c r="LO35" s="585"/>
      <c r="LP35" s="585"/>
      <c r="LQ35" s="585"/>
      <c r="LR35" s="585"/>
      <c r="LS35" s="585"/>
      <c r="LT35" s="585"/>
      <c r="LU35" s="585"/>
      <c r="LV35" s="585"/>
      <c r="LW35" s="585"/>
      <c r="LX35" s="585"/>
      <c r="LY35" s="585"/>
      <c r="LZ35" s="585"/>
      <c r="MA35" s="585"/>
      <c r="MB35" s="585"/>
      <c r="MC35" s="585"/>
      <c r="MD35" s="585"/>
      <c r="ME35" s="585"/>
      <c r="MF35" s="585"/>
      <c r="MG35" s="585"/>
      <c r="MH35" s="585"/>
      <c r="MI35" s="585"/>
      <c r="MJ35" s="585"/>
      <c r="MK35" s="585"/>
      <c r="ML35" s="585"/>
      <c r="MM35" s="585"/>
      <c r="MN35" s="585"/>
      <c r="MO35" s="585"/>
      <c r="MP35" s="585"/>
      <c r="MQ35" s="585"/>
      <c r="MR35" s="585"/>
      <c r="MS35" s="585"/>
      <c r="MT35" s="585"/>
      <c r="MU35" s="585"/>
      <c r="MV35" s="585"/>
      <c r="MW35" s="585"/>
      <c r="MX35" s="585"/>
      <c r="MY35" s="585"/>
      <c r="MZ35" s="585"/>
      <c r="NA35" s="585"/>
      <c r="NB35" s="585"/>
      <c r="NC35" s="585"/>
      <c r="ND35" s="585"/>
      <c r="NE35" s="585"/>
      <c r="NF35" s="585"/>
      <c r="NG35" s="585"/>
      <c r="NH35" s="585"/>
      <c r="NI35" s="585"/>
      <c r="NJ35" s="585"/>
      <c r="NK35" s="585"/>
      <c r="NL35" s="585"/>
      <c r="NM35" s="585"/>
      <c r="NN35" s="585"/>
      <c r="NO35" s="585"/>
      <c r="NP35" s="585"/>
      <c r="NQ35" s="585"/>
      <c r="NR35" s="585"/>
      <c r="NS35" s="585"/>
      <c r="NT35" s="585"/>
      <c r="NU35" s="585"/>
      <c r="NV35" s="585"/>
      <c r="NW35" s="585"/>
      <c r="NX35" s="585"/>
      <c r="NY35" s="585"/>
      <c r="NZ35" s="585"/>
      <c r="OA35" s="585"/>
      <c r="OB35" s="585"/>
      <c r="OC35" s="585"/>
      <c r="OD35" s="585"/>
      <c r="OE35" s="585"/>
      <c r="OF35" s="585"/>
      <c r="OG35" s="585"/>
      <c r="OH35" s="585"/>
      <c r="OI35" s="585"/>
      <c r="OJ35" s="585"/>
      <c r="OK35" s="585"/>
      <c r="OL35" s="585"/>
      <c r="OM35" s="585"/>
      <c r="ON35" s="585"/>
      <c r="OO35" s="585"/>
      <c r="OP35" s="585"/>
      <c r="OQ35" s="585"/>
      <c r="OR35" s="585"/>
      <c r="OS35" s="585"/>
      <c r="OT35" s="585"/>
      <c r="OU35" s="585"/>
      <c r="OV35" s="585"/>
      <c r="OW35" s="585"/>
      <c r="OX35" s="585"/>
      <c r="OY35" s="585"/>
      <c r="OZ35" s="585"/>
      <c r="PA35" s="585"/>
      <c r="PB35" s="585"/>
      <c r="PC35" s="585"/>
      <c r="PD35" s="585"/>
      <c r="PE35" s="585"/>
      <c r="PF35" s="585"/>
      <c r="PG35" s="585"/>
      <c r="PH35" s="585"/>
      <c r="PI35" s="585"/>
      <c r="PJ35" s="585"/>
      <c r="PK35" s="585"/>
      <c r="PL35" s="585"/>
      <c r="PM35" s="585"/>
      <c r="PN35" s="585"/>
      <c r="PO35" s="585"/>
      <c r="PP35" s="585"/>
      <c r="PQ35" s="585"/>
      <c r="PR35" s="585"/>
      <c r="PS35" s="585"/>
      <c r="PT35" s="585"/>
      <c r="PU35" s="585"/>
      <c r="PV35" s="585"/>
      <c r="PW35" s="585"/>
      <c r="PX35" s="585"/>
      <c r="PY35" s="585"/>
      <c r="PZ35" s="585"/>
      <c r="QA35" s="585"/>
      <c r="QB35" s="585"/>
      <c r="QC35" s="585"/>
      <c r="QD35" s="585"/>
      <c r="QE35" s="585"/>
      <c r="QF35" s="585"/>
      <c r="QG35" s="585"/>
      <c r="QH35" s="585"/>
      <c r="QI35" s="585"/>
      <c r="QJ35" s="585"/>
      <c r="QK35" s="585"/>
      <c r="QL35" s="585"/>
      <c r="QM35" s="585"/>
      <c r="QN35" s="585"/>
      <c r="QO35" s="585"/>
      <c r="QP35" s="585"/>
      <c r="QQ35" s="585"/>
      <c r="QR35" s="585"/>
      <c r="QS35" s="585"/>
      <c r="QT35" s="585"/>
      <c r="QU35" s="585"/>
      <c r="QV35" s="585"/>
      <c r="QW35" s="585"/>
      <c r="QX35" s="585"/>
      <c r="QY35" s="585"/>
      <c r="QZ35" s="585"/>
      <c r="RA35" s="585"/>
      <c r="RB35" s="585"/>
      <c r="RC35" s="585"/>
      <c r="RD35" s="585"/>
      <c r="RE35" s="585"/>
      <c r="RF35" s="585"/>
      <c r="RG35" s="585"/>
      <c r="RH35" s="585"/>
      <c r="RI35" s="585"/>
      <c r="RJ35" s="585"/>
      <c r="RK35" s="585"/>
      <c r="RL35" s="585"/>
      <c r="RM35" s="585"/>
      <c r="RN35" s="585"/>
      <c r="RO35" s="585"/>
      <c r="RP35" s="585"/>
      <c r="RQ35" s="585"/>
      <c r="RR35" s="585"/>
      <c r="RS35" s="585"/>
      <c r="RT35" s="585"/>
      <c r="RU35" s="585"/>
      <c r="RV35" s="585"/>
      <c r="RW35" s="585"/>
      <c r="RX35" s="585"/>
      <c r="RY35" s="585"/>
      <c r="RZ35" s="585"/>
      <c r="SA35" s="585"/>
      <c r="SB35" s="585"/>
      <c r="SC35" s="585"/>
      <c r="SD35" s="585"/>
      <c r="SE35" s="585"/>
      <c r="SF35" s="585"/>
      <c r="SG35" s="585"/>
      <c r="SH35" s="585"/>
      <c r="SI35" s="585"/>
      <c r="SJ35" s="585"/>
      <c r="SK35" s="585"/>
      <c r="SL35" s="585"/>
      <c r="SM35" s="585"/>
      <c r="SN35" s="585"/>
      <c r="SO35" s="585"/>
      <c r="SP35" s="585"/>
      <c r="SQ35" s="585"/>
      <c r="SR35" s="585"/>
      <c r="SS35" s="585"/>
      <c r="ST35" s="585"/>
      <c r="SU35" s="585"/>
      <c r="SV35" s="585"/>
      <c r="SW35" s="585"/>
      <c r="SX35" s="585"/>
      <c r="SY35" s="585"/>
      <c r="SZ35" s="585"/>
      <c r="TA35" s="585"/>
      <c r="TB35" s="585"/>
      <c r="TC35" s="585"/>
      <c r="TD35" s="585"/>
      <c r="TE35" s="585"/>
      <c r="TF35" s="585"/>
      <c r="TG35" s="585"/>
      <c r="TH35" s="585"/>
      <c r="TI35" s="585"/>
      <c r="TJ35" s="585"/>
      <c r="TK35" s="585"/>
      <c r="TL35" s="585"/>
      <c r="TM35" s="585"/>
      <c r="TN35" s="585"/>
      <c r="TO35" s="585"/>
      <c r="TP35" s="585"/>
      <c r="TQ35" s="585"/>
      <c r="TR35" s="585"/>
      <c r="TS35" s="585"/>
      <c r="TT35" s="585"/>
      <c r="TU35" s="585"/>
      <c r="TV35" s="585"/>
      <c r="TW35" s="585"/>
      <c r="TX35" s="585"/>
      <c r="TY35" s="585"/>
      <c r="TZ35" s="585"/>
      <c r="UA35" s="585"/>
      <c r="UB35" s="585"/>
      <c r="UC35" s="585"/>
      <c r="UD35" s="585"/>
      <c r="UE35" s="585"/>
      <c r="UF35" s="585"/>
      <c r="UG35" s="585"/>
      <c r="UH35" s="585"/>
      <c r="UI35" s="585"/>
      <c r="UJ35" s="585"/>
      <c r="UK35" s="585"/>
      <c r="UL35" s="585"/>
      <c r="UM35" s="585"/>
      <c r="UN35" s="585"/>
      <c r="UO35" s="585"/>
      <c r="UP35" s="585"/>
      <c r="UQ35" s="585"/>
      <c r="UR35" s="585"/>
      <c r="US35" s="585"/>
      <c r="UT35" s="585"/>
      <c r="UU35" s="585"/>
      <c r="UV35" s="585"/>
      <c r="UW35" s="585"/>
      <c r="UX35" s="585"/>
      <c r="UY35" s="585"/>
      <c r="UZ35" s="585"/>
      <c r="VA35" s="585"/>
      <c r="VB35" s="585"/>
      <c r="VC35" s="585"/>
      <c r="VD35" s="585"/>
      <c r="VE35" s="585"/>
      <c r="VF35" s="585"/>
      <c r="VG35" s="585"/>
      <c r="VH35" s="585"/>
      <c r="VI35" s="585"/>
      <c r="VJ35" s="585"/>
      <c r="VK35" s="585"/>
      <c r="VL35" s="585"/>
      <c r="VM35" s="585"/>
      <c r="VN35" s="585"/>
      <c r="VO35" s="585"/>
      <c r="VP35" s="585"/>
      <c r="VQ35" s="585"/>
      <c r="VR35" s="585"/>
      <c r="VS35" s="585"/>
      <c r="VT35" s="585"/>
      <c r="VU35" s="585"/>
      <c r="VV35" s="585"/>
      <c r="VW35" s="585"/>
      <c r="VX35" s="585"/>
      <c r="VY35" s="585"/>
      <c r="VZ35" s="585"/>
      <c r="WA35" s="585"/>
      <c r="WB35" s="585"/>
      <c r="WC35" s="585"/>
      <c r="WD35" s="585"/>
      <c r="WE35" s="585"/>
      <c r="WF35" s="585"/>
      <c r="WG35" s="585"/>
      <c r="WH35" s="585"/>
      <c r="WI35" s="585"/>
      <c r="WJ35" s="585"/>
      <c r="WK35" s="585"/>
      <c r="WL35" s="585"/>
      <c r="WM35" s="585"/>
      <c r="WN35" s="585"/>
      <c r="WO35" s="585"/>
      <c r="WP35" s="585"/>
      <c r="WQ35" s="585"/>
      <c r="WR35" s="585"/>
      <c r="WS35" s="585"/>
      <c r="WT35" s="585"/>
      <c r="WU35" s="585"/>
      <c r="WV35" s="585"/>
      <c r="WW35" s="585"/>
      <c r="WX35" s="585"/>
      <c r="WY35" s="585"/>
      <c r="WZ35" s="585"/>
      <c r="XA35" s="585"/>
      <c r="XB35" s="585"/>
      <c r="XC35" s="585"/>
      <c r="XD35" s="585"/>
      <c r="XE35" s="585"/>
      <c r="XF35" s="585"/>
      <c r="XG35" s="585"/>
      <c r="XH35" s="585"/>
      <c r="XI35" s="585"/>
      <c r="XJ35" s="585"/>
      <c r="XK35" s="585"/>
      <c r="XL35" s="585"/>
      <c r="XM35" s="585"/>
      <c r="XN35" s="585"/>
      <c r="XO35" s="585"/>
      <c r="XP35" s="585"/>
      <c r="XQ35" s="585"/>
      <c r="XR35" s="585"/>
      <c r="XS35" s="585"/>
      <c r="XT35" s="585"/>
      <c r="XU35" s="585"/>
      <c r="XV35" s="585"/>
      <c r="XW35" s="585"/>
      <c r="XX35" s="585"/>
      <c r="XY35" s="585"/>
      <c r="XZ35" s="585"/>
      <c r="YA35" s="585"/>
      <c r="YB35" s="585"/>
      <c r="YC35" s="585"/>
      <c r="YD35" s="585"/>
      <c r="YE35" s="585"/>
      <c r="YF35" s="585"/>
      <c r="YG35" s="585"/>
      <c r="YH35" s="585"/>
      <c r="YI35" s="585"/>
      <c r="YJ35" s="585"/>
      <c r="YK35" s="585"/>
      <c r="YL35" s="585"/>
      <c r="YM35" s="585"/>
      <c r="YN35" s="585"/>
      <c r="YO35" s="585"/>
      <c r="YP35" s="585"/>
      <c r="YQ35" s="585"/>
      <c r="YR35" s="585"/>
      <c r="YS35" s="585"/>
      <c r="YT35" s="585"/>
      <c r="YU35" s="585"/>
      <c r="YV35" s="585"/>
      <c r="YW35" s="585"/>
      <c r="YX35" s="585"/>
      <c r="YY35" s="585"/>
      <c r="YZ35" s="585"/>
      <c r="ZA35" s="585"/>
      <c r="ZB35" s="585"/>
      <c r="ZC35" s="585"/>
      <c r="ZD35" s="585"/>
      <c r="ZE35" s="585"/>
      <c r="ZF35" s="585"/>
      <c r="ZG35" s="585"/>
      <c r="ZH35" s="585"/>
      <c r="ZI35" s="585"/>
      <c r="ZJ35" s="585"/>
      <c r="ZK35" s="585"/>
      <c r="ZL35" s="585"/>
      <c r="ZM35" s="585"/>
      <c r="ZN35" s="585"/>
      <c r="ZO35" s="585"/>
      <c r="ZP35" s="585"/>
      <c r="ZQ35" s="585"/>
      <c r="ZR35" s="585"/>
      <c r="ZS35" s="585"/>
      <c r="ZT35" s="585"/>
      <c r="ZU35" s="585"/>
      <c r="ZV35" s="585"/>
      <c r="ZW35" s="585"/>
      <c r="ZX35" s="585"/>
      <c r="ZY35" s="585"/>
      <c r="ZZ35" s="585"/>
      <c r="AAA35" s="585"/>
      <c r="AAB35" s="585"/>
      <c r="AAC35" s="585"/>
      <c r="AAD35" s="585"/>
      <c r="AAE35" s="585"/>
      <c r="AAF35" s="585"/>
      <c r="AAG35" s="585"/>
      <c r="AAH35" s="585"/>
      <c r="AAI35" s="585"/>
      <c r="AAJ35" s="585"/>
      <c r="AAK35" s="585"/>
      <c r="AAL35" s="585"/>
      <c r="AAM35" s="585"/>
      <c r="AAN35" s="585"/>
      <c r="AAO35" s="585"/>
      <c r="AAP35" s="585"/>
      <c r="AAQ35" s="585"/>
      <c r="AAR35" s="585"/>
      <c r="AAS35" s="585"/>
      <c r="AAT35" s="585"/>
      <c r="AAU35" s="585"/>
      <c r="AAV35" s="585"/>
      <c r="AAW35" s="585"/>
      <c r="AAX35" s="585"/>
      <c r="AAY35" s="585"/>
      <c r="AAZ35" s="585"/>
      <c r="ABA35" s="585"/>
      <c r="ABB35" s="585"/>
      <c r="ABC35" s="585"/>
      <c r="ABD35" s="585"/>
      <c r="ABE35" s="585"/>
      <c r="ABF35" s="585"/>
      <c r="ABG35" s="585"/>
      <c r="ABH35" s="585"/>
      <c r="ABI35" s="585"/>
      <c r="ABJ35" s="585"/>
      <c r="ABK35" s="585"/>
      <c r="ABL35" s="585"/>
      <c r="ABM35" s="585"/>
      <c r="ABN35" s="585"/>
      <c r="ABO35" s="585"/>
      <c r="ABP35" s="585"/>
      <c r="ABQ35" s="585"/>
      <c r="ABR35" s="585"/>
      <c r="ABS35" s="585"/>
      <c r="ABT35" s="585"/>
      <c r="ABU35" s="585"/>
      <c r="ABV35" s="585"/>
      <c r="ABW35" s="585"/>
      <c r="ABX35" s="585"/>
      <c r="ABY35" s="585"/>
      <c r="ABZ35" s="585"/>
      <c r="ACA35" s="585"/>
      <c r="ACB35" s="585"/>
      <c r="ACC35" s="585"/>
      <c r="ACD35" s="585"/>
      <c r="ACE35" s="585"/>
      <c r="ACF35" s="585"/>
      <c r="ACG35" s="585"/>
      <c r="ACH35" s="585"/>
      <c r="ACI35" s="585"/>
      <c r="ACJ35" s="585"/>
      <c r="ACK35" s="585"/>
      <c r="ACL35" s="585"/>
      <c r="ACM35" s="585"/>
      <c r="ACN35" s="585"/>
      <c r="ACO35" s="585"/>
      <c r="ACP35" s="585"/>
      <c r="ACQ35" s="585"/>
      <c r="ACR35" s="585"/>
      <c r="ACS35" s="585"/>
      <c r="ACT35" s="585"/>
      <c r="ACU35" s="585"/>
      <c r="ACV35" s="585"/>
      <c r="ACW35" s="585"/>
      <c r="ACX35" s="585"/>
      <c r="ACY35" s="585"/>
      <c r="ACZ35" s="585"/>
      <c r="ADA35" s="585"/>
      <c r="ADB35" s="585"/>
      <c r="ADC35" s="585"/>
      <c r="ADD35" s="585"/>
      <c r="ADE35" s="585"/>
      <c r="ADF35" s="585"/>
      <c r="ADG35" s="585"/>
      <c r="ADH35" s="585"/>
      <c r="ADI35" s="585"/>
      <c r="ADJ35" s="585"/>
      <c r="ADK35" s="585"/>
      <c r="ADL35" s="585"/>
      <c r="ADM35" s="585"/>
      <c r="ADN35" s="585"/>
      <c r="ADO35" s="585"/>
      <c r="ADP35" s="585"/>
      <c r="ADQ35" s="585"/>
      <c r="ADR35" s="585"/>
      <c r="ADS35" s="585"/>
      <c r="ADT35" s="585"/>
      <c r="ADU35" s="585"/>
      <c r="ADV35" s="585"/>
      <c r="ADW35" s="585"/>
      <c r="ADX35" s="585"/>
      <c r="ADY35" s="585"/>
      <c r="ADZ35" s="585"/>
      <c r="AEA35" s="585"/>
      <c r="AEB35" s="585"/>
      <c r="AEC35" s="585"/>
      <c r="AED35" s="585"/>
      <c r="AEE35" s="585"/>
      <c r="AEF35" s="585"/>
      <c r="AEG35" s="585"/>
      <c r="AEH35" s="585"/>
      <c r="AEI35" s="585"/>
      <c r="AEJ35" s="585"/>
      <c r="AEK35" s="585"/>
      <c r="AEL35" s="585"/>
      <c r="AEM35" s="585"/>
      <c r="AEN35" s="585"/>
      <c r="AEO35" s="585"/>
      <c r="AEP35" s="585"/>
      <c r="AEQ35" s="585"/>
      <c r="AER35" s="585"/>
      <c r="AES35" s="585"/>
      <c r="AET35" s="585"/>
      <c r="AEU35" s="585"/>
      <c r="AEV35" s="585"/>
      <c r="AEW35" s="585"/>
      <c r="AEX35" s="585"/>
      <c r="AEY35" s="585"/>
      <c r="AEZ35" s="585"/>
      <c r="AFA35" s="585"/>
      <c r="AFB35" s="585"/>
      <c r="AFC35" s="585"/>
      <c r="AFD35" s="585"/>
      <c r="AFE35" s="585"/>
      <c r="AFF35" s="585"/>
      <c r="AFG35" s="585"/>
      <c r="AFH35" s="585"/>
      <c r="AFI35" s="585"/>
      <c r="AFJ35" s="585"/>
      <c r="AFK35" s="585"/>
      <c r="AFL35" s="585"/>
      <c r="AFM35" s="585"/>
      <c r="AFN35" s="585"/>
      <c r="AFO35" s="585"/>
      <c r="AFP35" s="585"/>
      <c r="AFQ35" s="585"/>
      <c r="AFR35" s="585"/>
      <c r="AFS35" s="585"/>
      <c r="AFT35" s="585"/>
      <c r="AFU35" s="585"/>
      <c r="AFV35" s="585"/>
      <c r="AFW35" s="585"/>
      <c r="AFX35" s="585"/>
      <c r="AFY35" s="585"/>
      <c r="AFZ35" s="585"/>
      <c r="AGA35" s="585"/>
      <c r="AGB35" s="585"/>
      <c r="AGC35" s="585"/>
      <c r="AGD35" s="585"/>
      <c r="AGE35" s="585"/>
      <c r="AGF35" s="585"/>
      <c r="AGG35" s="585"/>
      <c r="AGH35" s="585"/>
      <c r="AGI35" s="585"/>
      <c r="AGJ35" s="585"/>
      <c r="AGK35" s="585"/>
      <c r="AGL35" s="585"/>
      <c r="AGM35" s="585"/>
      <c r="AGN35" s="585"/>
      <c r="AGO35" s="585"/>
      <c r="AGP35" s="585"/>
      <c r="AGQ35" s="585"/>
      <c r="AGR35" s="585"/>
      <c r="AGS35" s="585"/>
      <c r="AGT35" s="585"/>
      <c r="AGU35" s="585"/>
      <c r="AGV35" s="585"/>
      <c r="AGW35" s="585"/>
      <c r="AGX35" s="585"/>
      <c r="AGY35" s="585"/>
      <c r="AGZ35" s="585"/>
      <c r="AHA35" s="585"/>
      <c r="AHB35" s="585"/>
      <c r="AHC35" s="585"/>
      <c r="AHD35" s="585"/>
      <c r="AHE35" s="585"/>
      <c r="AHF35" s="585"/>
      <c r="AHG35" s="585"/>
      <c r="AHH35" s="585"/>
      <c r="AHI35" s="585"/>
      <c r="AHJ35" s="585"/>
      <c r="AHK35" s="585"/>
      <c r="AHL35" s="585"/>
      <c r="AHM35" s="585"/>
      <c r="AHN35" s="585"/>
      <c r="AHO35" s="585"/>
      <c r="AHP35" s="585"/>
      <c r="AHQ35" s="585"/>
      <c r="AHR35" s="585"/>
      <c r="AHS35" s="585"/>
      <c r="AHT35" s="585"/>
      <c r="AHU35" s="585"/>
      <c r="AHV35" s="585"/>
      <c r="AHW35" s="585"/>
      <c r="AHX35" s="585"/>
      <c r="AHY35" s="585"/>
      <c r="AHZ35" s="585"/>
      <c r="AIA35" s="585"/>
      <c r="AIB35" s="585"/>
      <c r="AIC35" s="585"/>
      <c r="AID35" s="585"/>
      <c r="AIE35" s="585"/>
      <c r="AIF35" s="585"/>
      <c r="AIG35" s="585"/>
      <c r="AIH35" s="585"/>
      <c r="AII35" s="585"/>
      <c r="AIJ35" s="585"/>
      <c r="AIK35" s="585"/>
      <c r="AIL35" s="585"/>
      <c r="AIM35" s="585"/>
      <c r="AIN35" s="585"/>
      <c r="AIO35" s="585"/>
      <c r="AIP35" s="585"/>
      <c r="AIQ35" s="585"/>
      <c r="AIR35" s="585"/>
      <c r="AIS35" s="585"/>
      <c r="AIT35" s="585"/>
      <c r="AIU35" s="585"/>
      <c r="AIV35" s="585"/>
      <c r="AIW35" s="585"/>
      <c r="AIX35" s="585"/>
      <c r="AIY35" s="585"/>
      <c r="AIZ35" s="585"/>
      <c r="AJA35" s="585"/>
      <c r="AJB35" s="585"/>
      <c r="AJC35" s="585"/>
      <c r="AJD35" s="585"/>
      <c r="AJE35" s="585"/>
      <c r="AJF35" s="585"/>
      <c r="AJG35" s="585"/>
      <c r="AJH35" s="585"/>
      <c r="AJI35" s="585"/>
      <c r="AJJ35" s="585"/>
      <c r="AJK35" s="585"/>
      <c r="AJL35" s="585"/>
      <c r="AJM35" s="585"/>
      <c r="AJN35" s="585"/>
      <c r="AJO35" s="585"/>
      <c r="AJP35" s="585"/>
      <c r="AJQ35" s="585"/>
      <c r="AJR35" s="585"/>
      <c r="AJS35" s="585"/>
      <c r="AJT35" s="585"/>
      <c r="AJU35" s="585"/>
      <c r="AJV35" s="585"/>
      <c r="AJW35" s="585"/>
      <c r="AJX35" s="585"/>
      <c r="AJY35" s="585"/>
      <c r="AJZ35" s="585"/>
      <c r="AKA35" s="585"/>
      <c r="AKB35" s="585"/>
      <c r="AKC35" s="585"/>
      <c r="AKD35" s="585"/>
      <c r="AKE35" s="585"/>
      <c r="AKF35" s="585"/>
      <c r="AKG35" s="585"/>
      <c r="AKH35" s="585"/>
      <c r="AKI35" s="585"/>
      <c r="AKJ35" s="585"/>
      <c r="AKK35" s="585"/>
      <c r="AKL35" s="585"/>
      <c r="AKM35" s="585"/>
      <c r="AKN35" s="585"/>
      <c r="AKO35" s="585"/>
      <c r="AKP35" s="585"/>
      <c r="AKQ35" s="585"/>
      <c r="AKR35" s="585"/>
      <c r="AKS35" s="585"/>
      <c r="AKT35" s="585"/>
      <c r="AKU35" s="585"/>
      <c r="AKV35" s="585"/>
      <c r="AKW35" s="585"/>
      <c r="AKX35" s="585"/>
      <c r="AKY35" s="585"/>
      <c r="AKZ35" s="585"/>
      <c r="ALA35" s="585"/>
      <c r="ALB35" s="585"/>
      <c r="ALC35" s="585"/>
      <c r="ALD35" s="585"/>
      <c r="ALE35" s="585"/>
      <c r="ALF35" s="585"/>
      <c r="ALG35" s="585"/>
      <c r="ALH35" s="585"/>
      <c r="ALI35" s="585"/>
      <c r="ALJ35" s="585"/>
      <c r="ALK35" s="585"/>
      <c r="ALL35" s="585"/>
      <c r="ALM35" s="585"/>
      <c r="ALN35" s="585"/>
      <c r="ALO35" s="585"/>
      <c r="ALP35" s="585"/>
      <c r="ALQ35" s="585"/>
      <c r="ALR35" s="585"/>
      <c r="ALS35" s="585"/>
      <c r="ALT35" s="585"/>
      <c r="ALU35" s="585"/>
      <c r="ALV35" s="585"/>
      <c r="ALW35" s="585"/>
      <c r="ALX35" s="585"/>
      <c r="ALY35" s="585"/>
      <c r="ALZ35" s="585"/>
      <c r="AMA35" s="585"/>
      <c r="AMB35" s="585"/>
      <c r="AMC35" s="585"/>
      <c r="AMD35" s="585"/>
      <c r="AME35" s="585"/>
      <c r="AMF35" s="585"/>
      <c r="AMG35" s="585"/>
      <c r="AMH35" s="585"/>
      <c r="AMI35" s="585"/>
      <c r="AMJ35" s="585"/>
      <c r="AMK35" s="585"/>
    </row>
    <row r="36" spans="1:1025" ht="10.95" customHeight="1" x14ac:dyDescent="0.35">
      <c r="A36" s="128" t="s">
        <v>2102</v>
      </c>
      <c r="B36" s="432" t="s">
        <v>2103</v>
      </c>
      <c r="C36" s="433" t="s">
        <v>2039</v>
      </c>
      <c r="D36" s="414" t="s">
        <v>345</v>
      </c>
      <c r="E36" s="482">
        <v>7749.4740000000002</v>
      </c>
      <c r="F36" s="478">
        <v>0</v>
      </c>
      <c r="G36" s="478">
        <v>0</v>
      </c>
      <c r="H36" s="478">
        <v>7749.4740000000002</v>
      </c>
      <c r="I36" s="478">
        <v>0</v>
      </c>
      <c r="J36" s="478">
        <v>0</v>
      </c>
      <c r="K36" s="478">
        <v>0</v>
      </c>
      <c r="L36" s="478">
        <v>0</v>
      </c>
      <c r="M36" s="478">
        <v>7749.4740000000002</v>
      </c>
      <c r="N36" s="478">
        <v>7749.4740000000002</v>
      </c>
      <c r="O36" s="81"/>
      <c r="P36" s="82">
        <f t="shared" si="0"/>
        <v>0</v>
      </c>
      <c r="Q36" s="83">
        <f t="shared" si="1"/>
        <v>0</v>
      </c>
    </row>
    <row r="37" spans="1:1025" ht="10.95" customHeight="1" x14ac:dyDescent="0.35">
      <c r="A37" s="128" t="s">
        <v>2104</v>
      </c>
      <c r="B37" s="436" t="s">
        <v>2105</v>
      </c>
      <c r="C37" s="437" t="s">
        <v>2040</v>
      </c>
      <c r="D37" s="438" t="s">
        <v>345</v>
      </c>
      <c r="E37" s="482">
        <v>2540.59</v>
      </c>
      <c r="F37" s="482">
        <v>0</v>
      </c>
      <c r="G37" s="482">
        <v>0</v>
      </c>
      <c r="H37" s="482">
        <v>2540.59</v>
      </c>
      <c r="I37" s="482">
        <v>0</v>
      </c>
      <c r="J37" s="482">
        <v>0</v>
      </c>
      <c r="K37" s="482">
        <v>0</v>
      </c>
      <c r="L37" s="482">
        <v>0</v>
      </c>
      <c r="M37" s="482">
        <v>2540.59</v>
      </c>
      <c r="N37" s="482">
        <v>2540.59</v>
      </c>
      <c r="O37" s="81"/>
      <c r="P37" s="86">
        <f t="shared" si="0"/>
        <v>0</v>
      </c>
      <c r="Q37" s="87">
        <f t="shared" si="1"/>
        <v>0</v>
      </c>
    </row>
    <row r="38" spans="1:1025" ht="10.95" customHeight="1" x14ac:dyDescent="0.35">
      <c r="A38" s="128" t="s">
        <v>2106</v>
      </c>
      <c r="B38" s="432" t="s">
        <v>2107</v>
      </c>
      <c r="C38" s="433" t="s">
        <v>2041</v>
      </c>
      <c r="D38" s="414" t="s">
        <v>345</v>
      </c>
      <c r="E38" s="482">
        <v>8558.2860000000001</v>
      </c>
      <c r="F38" s="478">
        <v>0</v>
      </c>
      <c r="G38" s="478">
        <v>0</v>
      </c>
      <c r="H38" s="478">
        <v>8558.2860000000001</v>
      </c>
      <c r="I38" s="478">
        <v>0</v>
      </c>
      <c r="J38" s="478">
        <v>0</v>
      </c>
      <c r="K38" s="478">
        <v>0</v>
      </c>
      <c r="L38" s="478">
        <v>0</v>
      </c>
      <c r="M38" s="478">
        <v>8558.2860000000001</v>
      </c>
      <c r="N38" s="478">
        <v>8558.2860000000001</v>
      </c>
      <c r="O38" s="81"/>
      <c r="P38" s="82">
        <f t="shared" si="0"/>
        <v>0</v>
      </c>
      <c r="Q38" s="83">
        <f t="shared" si="1"/>
        <v>0</v>
      </c>
    </row>
    <row r="39" spans="1:1025" ht="10.95" customHeight="1" x14ac:dyDescent="0.35">
      <c r="A39" s="128" t="s">
        <v>2108</v>
      </c>
      <c r="B39" s="418" t="s">
        <v>2109</v>
      </c>
      <c r="C39" s="458" t="s">
        <v>2042</v>
      </c>
      <c r="D39" s="419" t="s">
        <v>345</v>
      </c>
      <c r="E39" s="482">
        <v>1731.779</v>
      </c>
      <c r="F39" s="497">
        <v>0</v>
      </c>
      <c r="G39" s="497">
        <v>0</v>
      </c>
      <c r="H39" s="497">
        <v>1731.779</v>
      </c>
      <c r="I39" s="497">
        <v>0</v>
      </c>
      <c r="J39" s="497">
        <v>0</v>
      </c>
      <c r="K39" s="497">
        <v>0</v>
      </c>
      <c r="L39" s="497">
        <v>0</v>
      </c>
      <c r="M39" s="497">
        <v>1731.779</v>
      </c>
      <c r="N39" s="497">
        <v>1731.779</v>
      </c>
      <c r="O39" s="81"/>
      <c r="P39" s="91">
        <f t="shared" si="0"/>
        <v>0</v>
      </c>
      <c r="Q39" s="92">
        <f t="shared" si="1"/>
        <v>0</v>
      </c>
    </row>
    <row r="40" spans="1:1025" ht="15" customHeight="1" x14ac:dyDescent="0.35">
      <c r="A40" s="128" t="s">
        <v>2110</v>
      </c>
      <c r="B40" s="514" t="s">
        <v>2111</v>
      </c>
      <c r="C40" s="505" t="s">
        <v>2045</v>
      </c>
      <c r="D40" s="569" t="s">
        <v>345</v>
      </c>
      <c r="E40" s="571">
        <v>69.337999999999994</v>
      </c>
      <c r="F40" s="571">
        <v>0</v>
      </c>
      <c r="G40" s="571">
        <v>0</v>
      </c>
      <c r="H40" s="571">
        <v>69.337999999999994</v>
      </c>
      <c r="I40" s="571">
        <v>0</v>
      </c>
      <c r="J40" s="571">
        <v>0</v>
      </c>
      <c r="K40" s="571">
        <v>0</v>
      </c>
      <c r="L40" s="571">
        <v>0</v>
      </c>
      <c r="M40" s="571">
        <v>69.337999999999994</v>
      </c>
      <c r="N40" s="571">
        <v>69.337999999999994</v>
      </c>
      <c r="O40" s="81"/>
      <c r="P40" s="144">
        <f t="shared" ref="P40:P71" si="2">IF(OR(H40="NA",E40="NA",F40="NA",G40="NA"),"NA",SUM(H40)-SUM(E40:G40))</f>
        <v>0</v>
      </c>
      <c r="Q40" s="145">
        <f t="shared" ref="Q40:Q71" si="3">IF(OR(M40="NA",H40="NA",I40="NA",J40="NA",K40="NA",L40="NA"),"NA",SUM(M40)-SUM(H40:L40))</f>
        <v>0</v>
      </c>
    </row>
    <row r="41" spans="1:1025" ht="10.95" customHeight="1" x14ac:dyDescent="0.35">
      <c r="A41" s="128" t="s">
        <v>2112</v>
      </c>
      <c r="B41" s="432" t="s">
        <v>2113</v>
      </c>
      <c r="C41" s="433" t="s">
        <v>2035</v>
      </c>
      <c r="D41" s="414" t="s">
        <v>345</v>
      </c>
      <c r="E41" s="478">
        <v>0</v>
      </c>
      <c r="F41" s="478">
        <v>0</v>
      </c>
      <c r="G41" s="478">
        <v>0</v>
      </c>
      <c r="H41" s="478">
        <v>0</v>
      </c>
      <c r="I41" s="478">
        <v>0</v>
      </c>
      <c r="J41" s="478">
        <v>0</v>
      </c>
      <c r="K41" s="478">
        <v>0</v>
      </c>
      <c r="L41" s="478">
        <v>0</v>
      </c>
      <c r="M41" s="478">
        <v>0</v>
      </c>
      <c r="N41" s="478">
        <v>0</v>
      </c>
      <c r="O41" s="81"/>
      <c r="P41" s="82">
        <f t="shared" si="2"/>
        <v>0</v>
      </c>
      <c r="Q41" s="83">
        <f t="shared" si="3"/>
        <v>0</v>
      </c>
    </row>
    <row r="42" spans="1:1025" ht="10.95" customHeight="1" x14ac:dyDescent="0.35">
      <c r="A42" s="128" t="s">
        <v>2114</v>
      </c>
      <c r="B42" s="436" t="s">
        <v>2115</v>
      </c>
      <c r="C42" s="437" t="s">
        <v>1390</v>
      </c>
      <c r="D42" s="438" t="s">
        <v>345</v>
      </c>
      <c r="E42" s="482">
        <v>69.337999999999994</v>
      </c>
      <c r="F42" s="482">
        <v>0</v>
      </c>
      <c r="G42" s="482">
        <v>0</v>
      </c>
      <c r="H42" s="482">
        <v>69.337999999999994</v>
      </c>
      <c r="I42" s="482">
        <v>0</v>
      </c>
      <c r="J42" s="482">
        <v>0</v>
      </c>
      <c r="K42" s="482">
        <v>0</v>
      </c>
      <c r="L42" s="482">
        <v>0</v>
      </c>
      <c r="M42" s="482">
        <v>69.337999999999994</v>
      </c>
      <c r="N42" s="482">
        <v>69.337999999999994</v>
      </c>
      <c r="O42" s="81"/>
      <c r="P42" s="86">
        <f t="shared" si="2"/>
        <v>0</v>
      </c>
      <c r="Q42" s="87">
        <f t="shared" si="3"/>
        <v>0</v>
      </c>
    </row>
    <row r="43" spans="1:1025" ht="10.95" customHeight="1" x14ac:dyDescent="0.35">
      <c r="A43" s="128" t="s">
        <v>2116</v>
      </c>
      <c r="B43" s="432" t="s">
        <v>2117</v>
      </c>
      <c r="C43" s="433" t="s">
        <v>2036</v>
      </c>
      <c r="D43" s="414" t="s">
        <v>345</v>
      </c>
      <c r="E43" s="478">
        <v>0</v>
      </c>
      <c r="F43" s="478">
        <v>0</v>
      </c>
      <c r="G43" s="478">
        <v>0</v>
      </c>
      <c r="H43" s="478">
        <v>0</v>
      </c>
      <c r="I43" s="478">
        <v>0</v>
      </c>
      <c r="J43" s="478">
        <v>0</v>
      </c>
      <c r="K43" s="478">
        <v>0</v>
      </c>
      <c r="L43" s="478">
        <v>0</v>
      </c>
      <c r="M43" s="478">
        <v>0</v>
      </c>
      <c r="N43" s="478">
        <v>0</v>
      </c>
      <c r="O43" s="81"/>
      <c r="P43" s="82">
        <f t="shared" si="2"/>
        <v>0</v>
      </c>
      <c r="Q43" s="83">
        <f t="shared" si="3"/>
        <v>0</v>
      </c>
    </row>
    <row r="44" spans="1:1025" ht="10.95" customHeight="1" x14ac:dyDescent="0.35">
      <c r="A44" s="128" t="s">
        <v>2118</v>
      </c>
      <c r="B44" s="573" t="s">
        <v>2119</v>
      </c>
      <c r="C44" s="574" t="s">
        <v>2044</v>
      </c>
      <c r="D44" s="575" t="s">
        <v>345</v>
      </c>
      <c r="E44" s="572">
        <v>0</v>
      </c>
      <c r="F44" s="572">
        <v>0</v>
      </c>
      <c r="G44" s="572">
        <v>0</v>
      </c>
      <c r="H44" s="572">
        <v>0</v>
      </c>
      <c r="I44" s="572">
        <v>0</v>
      </c>
      <c r="J44" s="572">
        <v>0</v>
      </c>
      <c r="K44" s="572">
        <v>0</v>
      </c>
      <c r="L44" s="572">
        <v>0</v>
      </c>
      <c r="M44" s="572">
        <v>0</v>
      </c>
      <c r="N44" s="572">
        <v>0</v>
      </c>
      <c r="O44" s="81"/>
      <c r="P44" s="82">
        <f t="shared" si="2"/>
        <v>0</v>
      </c>
      <c r="Q44" s="83">
        <f t="shared" si="3"/>
        <v>0</v>
      </c>
    </row>
    <row r="45" spans="1:1025" s="586" customFormat="1" ht="39" customHeight="1" x14ac:dyDescent="0.35">
      <c r="A45" s="577" t="s">
        <v>2120</v>
      </c>
      <c r="B45" s="578" t="s">
        <v>2121</v>
      </c>
      <c r="C45" s="579" t="s">
        <v>2037</v>
      </c>
      <c r="D45" s="580" t="s">
        <v>345</v>
      </c>
      <c r="E45" s="581">
        <v>0</v>
      </c>
      <c r="F45" s="581">
        <v>0</v>
      </c>
      <c r="G45" s="581">
        <v>0</v>
      </c>
      <c r="H45" s="581">
        <v>0</v>
      </c>
      <c r="I45" s="581">
        <v>0</v>
      </c>
      <c r="J45" s="581">
        <v>0</v>
      </c>
      <c r="K45" s="581">
        <v>0</v>
      </c>
      <c r="L45" s="581">
        <v>0</v>
      </c>
      <c r="M45" s="581">
        <v>0</v>
      </c>
      <c r="N45" s="581">
        <v>0</v>
      </c>
      <c r="O45" s="582"/>
      <c r="P45" s="583">
        <f t="shared" si="2"/>
        <v>0</v>
      </c>
      <c r="Q45" s="584">
        <f t="shared" si="3"/>
        <v>0</v>
      </c>
      <c r="R45" s="585"/>
      <c r="S45" s="585"/>
      <c r="T45" s="585"/>
      <c r="U45" s="585"/>
      <c r="V45" s="585"/>
      <c r="W45" s="585"/>
      <c r="X45" s="585"/>
      <c r="Y45" s="585"/>
      <c r="Z45" s="585"/>
      <c r="AA45" s="585"/>
      <c r="AB45" s="585"/>
      <c r="AC45" s="585"/>
      <c r="AD45" s="585"/>
      <c r="AE45" s="585"/>
      <c r="AF45" s="585"/>
      <c r="AG45" s="585"/>
      <c r="AH45" s="585"/>
      <c r="AI45" s="585"/>
      <c r="AJ45" s="585"/>
      <c r="AK45" s="585"/>
      <c r="AL45" s="585"/>
      <c r="AM45" s="585"/>
      <c r="AN45" s="585"/>
      <c r="AO45" s="585"/>
      <c r="AP45" s="585"/>
      <c r="AQ45" s="585"/>
      <c r="AR45" s="585"/>
      <c r="AS45" s="585"/>
      <c r="AT45" s="585"/>
      <c r="AU45" s="585"/>
      <c r="AV45" s="585"/>
      <c r="AW45" s="585"/>
      <c r="AX45" s="585"/>
      <c r="AY45" s="585"/>
      <c r="AZ45" s="585"/>
      <c r="BA45" s="585"/>
      <c r="BB45" s="585"/>
      <c r="BC45" s="585"/>
      <c r="BD45" s="585"/>
      <c r="BE45" s="585"/>
      <c r="BF45" s="585"/>
      <c r="BG45" s="585"/>
      <c r="BH45" s="585"/>
      <c r="BI45" s="585"/>
      <c r="BJ45" s="585"/>
      <c r="BK45" s="585"/>
      <c r="BL45" s="585"/>
      <c r="BM45" s="585"/>
      <c r="BN45" s="585"/>
      <c r="BO45" s="585"/>
      <c r="BP45" s="585"/>
      <c r="BQ45" s="585"/>
      <c r="BR45" s="585"/>
      <c r="BS45" s="585"/>
      <c r="BT45" s="585"/>
      <c r="BU45" s="585"/>
      <c r="BV45" s="585"/>
      <c r="BW45" s="585"/>
      <c r="BX45" s="585"/>
      <c r="BY45" s="585"/>
      <c r="BZ45" s="585"/>
      <c r="CA45" s="585"/>
      <c r="CB45" s="585"/>
      <c r="CC45" s="585"/>
      <c r="CD45" s="585"/>
      <c r="CE45" s="585"/>
      <c r="CF45" s="585"/>
      <c r="CG45" s="585"/>
      <c r="CH45" s="585"/>
      <c r="CI45" s="585"/>
      <c r="CJ45" s="585"/>
      <c r="CK45" s="585"/>
      <c r="CL45" s="585"/>
      <c r="CM45" s="585"/>
      <c r="CN45" s="585"/>
      <c r="CO45" s="585"/>
      <c r="CP45" s="585"/>
      <c r="CQ45" s="585"/>
      <c r="CR45" s="585"/>
      <c r="CS45" s="585"/>
      <c r="CT45" s="585"/>
      <c r="CU45" s="585"/>
      <c r="CV45" s="585"/>
      <c r="CW45" s="585"/>
      <c r="CX45" s="585"/>
      <c r="CY45" s="585"/>
      <c r="CZ45" s="585"/>
      <c r="DA45" s="585"/>
      <c r="DB45" s="585"/>
      <c r="DC45" s="585"/>
      <c r="DD45" s="585"/>
      <c r="DE45" s="585"/>
      <c r="DF45" s="585"/>
      <c r="DG45" s="585"/>
      <c r="DH45" s="585"/>
      <c r="DI45" s="585"/>
      <c r="DJ45" s="585"/>
      <c r="DK45" s="585"/>
      <c r="DL45" s="585"/>
      <c r="DM45" s="585"/>
      <c r="DN45" s="585"/>
      <c r="DO45" s="585"/>
      <c r="DP45" s="585"/>
      <c r="DQ45" s="585"/>
      <c r="DR45" s="585"/>
      <c r="DS45" s="585"/>
      <c r="DT45" s="585"/>
      <c r="DU45" s="585"/>
      <c r="DV45" s="585"/>
      <c r="DW45" s="585"/>
      <c r="DX45" s="585"/>
      <c r="DY45" s="585"/>
      <c r="DZ45" s="585"/>
      <c r="EA45" s="585"/>
      <c r="EB45" s="585"/>
      <c r="EC45" s="585"/>
      <c r="ED45" s="585"/>
      <c r="EE45" s="585"/>
      <c r="EF45" s="585"/>
      <c r="EG45" s="585"/>
      <c r="EH45" s="585"/>
      <c r="EI45" s="585"/>
      <c r="EJ45" s="585"/>
      <c r="EK45" s="585"/>
      <c r="EL45" s="585"/>
      <c r="EM45" s="585"/>
      <c r="EN45" s="585"/>
      <c r="EO45" s="585"/>
      <c r="EP45" s="585"/>
      <c r="EQ45" s="585"/>
      <c r="ER45" s="585"/>
      <c r="ES45" s="585"/>
      <c r="ET45" s="585"/>
      <c r="EU45" s="585"/>
      <c r="EV45" s="585"/>
      <c r="EW45" s="585"/>
      <c r="EX45" s="585"/>
      <c r="EY45" s="585"/>
      <c r="EZ45" s="585"/>
      <c r="FA45" s="585"/>
      <c r="FB45" s="585"/>
      <c r="FC45" s="585"/>
      <c r="FD45" s="585"/>
      <c r="FE45" s="585"/>
      <c r="FF45" s="585"/>
      <c r="FG45" s="585"/>
      <c r="FH45" s="585"/>
      <c r="FI45" s="585"/>
      <c r="FJ45" s="585"/>
      <c r="FK45" s="585"/>
      <c r="FL45" s="585"/>
      <c r="FM45" s="585"/>
      <c r="FN45" s="585"/>
      <c r="FO45" s="585"/>
      <c r="FP45" s="585"/>
      <c r="FQ45" s="585"/>
      <c r="FR45" s="585"/>
      <c r="FS45" s="585"/>
      <c r="FT45" s="585"/>
      <c r="FU45" s="585"/>
      <c r="FV45" s="585"/>
      <c r="FW45" s="585"/>
      <c r="FX45" s="585"/>
      <c r="FY45" s="585"/>
      <c r="FZ45" s="585"/>
      <c r="GA45" s="585"/>
      <c r="GB45" s="585"/>
      <c r="GC45" s="585"/>
      <c r="GD45" s="585"/>
      <c r="GE45" s="585"/>
      <c r="GF45" s="585"/>
      <c r="GG45" s="585"/>
      <c r="GH45" s="585"/>
      <c r="GI45" s="585"/>
      <c r="GJ45" s="585"/>
      <c r="GK45" s="585"/>
      <c r="GL45" s="585"/>
      <c r="GM45" s="585"/>
      <c r="GN45" s="585"/>
      <c r="GO45" s="585"/>
      <c r="GP45" s="585"/>
      <c r="GQ45" s="585"/>
      <c r="GR45" s="585"/>
      <c r="GS45" s="585"/>
      <c r="GT45" s="585"/>
      <c r="GU45" s="585"/>
      <c r="GV45" s="585"/>
      <c r="GW45" s="585"/>
      <c r="GX45" s="585"/>
      <c r="GY45" s="585"/>
      <c r="GZ45" s="585"/>
      <c r="HA45" s="585"/>
      <c r="HB45" s="585"/>
      <c r="HC45" s="585"/>
      <c r="HD45" s="585"/>
      <c r="HE45" s="585"/>
      <c r="HF45" s="585"/>
      <c r="HG45" s="585"/>
      <c r="HH45" s="585"/>
      <c r="HI45" s="585"/>
      <c r="HJ45" s="585"/>
      <c r="HK45" s="585"/>
      <c r="HL45" s="585"/>
      <c r="HM45" s="585"/>
      <c r="HN45" s="585"/>
      <c r="HO45" s="585"/>
      <c r="HP45" s="585"/>
      <c r="HQ45" s="585"/>
      <c r="HR45" s="585"/>
      <c r="HS45" s="585"/>
      <c r="HT45" s="585"/>
      <c r="HU45" s="585"/>
      <c r="HV45" s="585"/>
      <c r="HW45" s="585"/>
      <c r="HX45" s="585"/>
      <c r="HY45" s="585"/>
      <c r="HZ45" s="585"/>
      <c r="IA45" s="585"/>
      <c r="IB45" s="585"/>
      <c r="IC45" s="585"/>
      <c r="ID45" s="585"/>
      <c r="IE45" s="585"/>
      <c r="IF45" s="585"/>
      <c r="IG45" s="585"/>
      <c r="IH45" s="585"/>
      <c r="II45" s="585"/>
      <c r="IJ45" s="585"/>
      <c r="IK45" s="585"/>
      <c r="IL45" s="585"/>
      <c r="IM45" s="585"/>
      <c r="IN45" s="585"/>
      <c r="IO45" s="585"/>
      <c r="IP45" s="585"/>
      <c r="IQ45" s="585"/>
      <c r="IR45" s="585"/>
      <c r="IS45" s="585"/>
      <c r="IT45" s="585"/>
      <c r="IU45" s="585"/>
      <c r="IV45" s="585"/>
      <c r="IW45" s="585"/>
      <c r="IX45" s="585"/>
      <c r="IY45" s="585"/>
      <c r="IZ45" s="585"/>
      <c r="JA45" s="585"/>
      <c r="JB45" s="585"/>
      <c r="JC45" s="585"/>
      <c r="JD45" s="585"/>
      <c r="JE45" s="585"/>
      <c r="JF45" s="585"/>
      <c r="JG45" s="585"/>
      <c r="JH45" s="585"/>
      <c r="JI45" s="585"/>
      <c r="JJ45" s="585"/>
      <c r="JK45" s="585"/>
      <c r="JL45" s="585"/>
      <c r="JM45" s="585"/>
      <c r="JN45" s="585"/>
      <c r="JO45" s="585"/>
      <c r="JP45" s="585"/>
      <c r="JQ45" s="585"/>
      <c r="JR45" s="585"/>
      <c r="JS45" s="585"/>
      <c r="JT45" s="585"/>
      <c r="JU45" s="585"/>
      <c r="JV45" s="585"/>
      <c r="JW45" s="585"/>
      <c r="JX45" s="585"/>
      <c r="JY45" s="585"/>
      <c r="JZ45" s="585"/>
      <c r="KA45" s="585"/>
      <c r="KB45" s="585"/>
      <c r="KC45" s="585"/>
      <c r="KD45" s="585"/>
      <c r="KE45" s="585"/>
      <c r="KF45" s="585"/>
      <c r="KG45" s="585"/>
      <c r="KH45" s="585"/>
      <c r="KI45" s="585"/>
      <c r="KJ45" s="585"/>
      <c r="KK45" s="585"/>
      <c r="KL45" s="585"/>
      <c r="KM45" s="585"/>
      <c r="KN45" s="585"/>
      <c r="KO45" s="585"/>
      <c r="KP45" s="585"/>
      <c r="KQ45" s="585"/>
      <c r="KR45" s="585"/>
      <c r="KS45" s="585"/>
      <c r="KT45" s="585"/>
      <c r="KU45" s="585"/>
      <c r="KV45" s="585"/>
      <c r="KW45" s="585"/>
      <c r="KX45" s="585"/>
      <c r="KY45" s="585"/>
      <c r="KZ45" s="585"/>
      <c r="LA45" s="585"/>
      <c r="LB45" s="585"/>
      <c r="LC45" s="585"/>
      <c r="LD45" s="585"/>
      <c r="LE45" s="585"/>
      <c r="LF45" s="585"/>
      <c r="LG45" s="585"/>
      <c r="LH45" s="585"/>
      <c r="LI45" s="585"/>
      <c r="LJ45" s="585"/>
      <c r="LK45" s="585"/>
      <c r="LL45" s="585"/>
      <c r="LM45" s="585"/>
      <c r="LN45" s="585"/>
      <c r="LO45" s="585"/>
      <c r="LP45" s="585"/>
      <c r="LQ45" s="585"/>
      <c r="LR45" s="585"/>
      <c r="LS45" s="585"/>
      <c r="LT45" s="585"/>
      <c r="LU45" s="585"/>
      <c r="LV45" s="585"/>
      <c r="LW45" s="585"/>
      <c r="LX45" s="585"/>
      <c r="LY45" s="585"/>
      <c r="LZ45" s="585"/>
      <c r="MA45" s="585"/>
      <c r="MB45" s="585"/>
      <c r="MC45" s="585"/>
      <c r="MD45" s="585"/>
      <c r="ME45" s="585"/>
      <c r="MF45" s="585"/>
      <c r="MG45" s="585"/>
      <c r="MH45" s="585"/>
      <c r="MI45" s="585"/>
      <c r="MJ45" s="585"/>
      <c r="MK45" s="585"/>
      <c r="ML45" s="585"/>
      <c r="MM45" s="585"/>
      <c r="MN45" s="585"/>
      <c r="MO45" s="585"/>
      <c r="MP45" s="585"/>
      <c r="MQ45" s="585"/>
      <c r="MR45" s="585"/>
      <c r="MS45" s="585"/>
      <c r="MT45" s="585"/>
      <c r="MU45" s="585"/>
      <c r="MV45" s="585"/>
      <c r="MW45" s="585"/>
      <c r="MX45" s="585"/>
      <c r="MY45" s="585"/>
      <c r="MZ45" s="585"/>
      <c r="NA45" s="585"/>
      <c r="NB45" s="585"/>
      <c r="NC45" s="585"/>
      <c r="ND45" s="585"/>
      <c r="NE45" s="585"/>
      <c r="NF45" s="585"/>
      <c r="NG45" s="585"/>
      <c r="NH45" s="585"/>
      <c r="NI45" s="585"/>
      <c r="NJ45" s="585"/>
      <c r="NK45" s="585"/>
      <c r="NL45" s="585"/>
      <c r="NM45" s="585"/>
      <c r="NN45" s="585"/>
      <c r="NO45" s="585"/>
      <c r="NP45" s="585"/>
      <c r="NQ45" s="585"/>
      <c r="NR45" s="585"/>
      <c r="NS45" s="585"/>
      <c r="NT45" s="585"/>
      <c r="NU45" s="585"/>
      <c r="NV45" s="585"/>
      <c r="NW45" s="585"/>
      <c r="NX45" s="585"/>
      <c r="NY45" s="585"/>
      <c r="NZ45" s="585"/>
      <c r="OA45" s="585"/>
      <c r="OB45" s="585"/>
      <c r="OC45" s="585"/>
      <c r="OD45" s="585"/>
      <c r="OE45" s="585"/>
      <c r="OF45" s="585"/>
      <c r="OG45" s="585"/>
      <c r="OH45" s="585"/>
      <c r="OI45" s="585"/>
      <c r="OJ45" s="585"/>
      <c r="OK45" s="585"/>
      <c r="OL45" s="585"/>
      <c r="OM45" s="585"/>
      <c r="ON45" s="585"/>
      <c r="OO45" s="585"/>
      <c r="OP45" s="585"/>
      <c r="OQ45" s="585"/>
      <c r="OR45" s="585"/>
      <c r="OS45" s="585"/>
      <c r="OT45" s="585"/>
      <c r="OU45" s="585"/>
      <c r="OV45" s="585"/>
      <c r="OW45" s="585"/>
      <c r="OX45" s="585"/>
      <c r="OY45" s="585"/>
      <c r="OZ45" s="585"/>
      <c r="PA45" s="585"/>
      <c r="PB45" s="585"/>
      <c r="PC45" s="585"/>
      <c r="PD45" s="585"/>
      <c r="PE45" s="585"/>
      <c r="PF45" s="585"/>
      <c r="PG45" s="585"/>
      <c r="PH45" s="585"/>
      <c r="PI45" s="585"/>
      <c r="PJ45" s="585"/>
      <c r="PK45" s="585"/>
      <c r="PL45" s="585"/>
      <c r="PM45" s="585"/>
      <c r="PN45" s="585"/>
      <c r="PO45" s="585"/>
      <c r="PP45" s="585"/>
      <c r="PQ45" s="585"/>
      <c r="PR45" s="585"/>
      <c r="PS45" s="585"/>
      <c r="PT45" s="585"/>
      <c r="PU45" s="585"/>
      <c r="PV45" s="585"/>
      <c r="PW45" s="585"/>
      <c r="PX45" s="585"/>
      <c r="PY45" s="585"/>
      <c r="PZ45" s="585"/>
      <c r="QA45" s="585"/>
      <c r="QB45" s="585"/>
      <c r="QC45" s="585"/>
      <c r="QD45" s="585"/>
      <c r="QE45" s="585"/>
      <c r="QF45" s="585"/>
      <c r="QG45" s="585"/>
      <c r="QH45" s="585"/>
      <c r="QI45" s="585"/>
      <c r="QJ45" s="585"/>
      <c r="QK45" s="585"/>
      <c r="QL45" s="585"/>
      <c r="QM45" s="585"/>
      <c r="QN45" s="585"/>
      <c r="QO45" s="585"/>
      <c r="QP45" s="585"/>
      <c r="QQ45" s="585"/>
      <c r="QR45" s="585"/>
      <c r="QS45" s="585"/>
      <c r="QT45" s="585"/>
      <c r="QU45" s="585"/>
      <c r="QV45" s="585"/>
      <c r="QW45" s="585"/>
      <c r="QX45" s="585"/>
      <c r="QY45" s="585"/>
      <c r="QZ45" s="585"/>
      <c r="RA45" s="585"/>
      <c r="RB45" s="585"/>
      <c r="RC45" s="585"/>
      <c r="RD45" s="585"/>
      <c r="RE45" s="585"/>
      <c r="RF45" s="585"/>
      <c r="RG45" s="585"/>
      <c r="RH45" s="585"/>
      <c r="RI45" s="585"/>
      <c r="RJ45" s="585"/>
      <c r="RK45" s="585"/>
      <c r="RL45" s="585"/>
      <c r="RM45" s="585"/>
      <c r="RN45" s="585"/>
      <c r="RO45" s="585"/>
      <c r="RP45" s="585"/>
      <c r="RQ45" s="585"/>
      <c r="RR45" s="585"/>
      <c r="RS45" s="585"/>
      <c r="RT45" s="585"/>
      <c r="RU45" s="585"/>
      <c r="RV45" s="585"/>
      <c r="RW45" s="585"/>
      <c r="RX45" s="585"/>
      <c r="RY45" s="585"/>
      <c r="RZ45" s="585"/>
      <c r="SA45" s="585"/>
      <c r="SB45" s="585"/>
      <c r="SC45" s="585"/>
      <c r="SD45" s="585"/>
      <c r="SE45" s="585"/>
      <c r="SF45" s="585"/>
      <c r="SG45" s="585"/>
      <c r="SH45" s="585"/>
      <c r="SI45" s="585"/>
      <c r="SJ45" s="585"/>
      <c r="SK45" s="585"/>
      <c r="SL45" s="585"/>
      <c r="SM45" s="585"/>
      <c r="SN45" s="585"/>
      <c r="SO45" s="585"/>
      <c r="SP45" s="585"/>
      <c r="SQ45" s="585"/>
      <c r="SR45" s="585"/>
      <c r="SS45" s="585"/>
      <c r="ST45" s="585"/>
      <c r="SU45" s="585"/>
      <c r="SV45" s="585"/>
      <c r="SW45" s="585"/>
      <c r="SX45" s="585"/>
      <c r="SY45" s="585"/>
      <c r="SZ45" s="585"/>
      <c r="TA45" s="585"/>
      <c r="TB45" s="585"/>
      <c r="TC45" s="585"/>
      <c r="TD45" s="585"/>
      <c r="TE45" s="585"/>
      <c r="TF45" s="585"/>
      <c r="TG45" s="585"/>
      <c r="TH45" s="585"/>
      <c r="TI45" s="585"/>
      <c r="TJ45" s="585"/>
      <c r="TK45" s="585"/>
      <c r="TL45" s="585"/>
      <c r="TM45" s="585"/>
      <c r="TN45" s="585"/>
      <c r="TO45" s="585"/>
      <c r="TP45" s="585"/>
      <c r="TQ45" s="585"/>
      <c r="TR45" s="585"/>
      <c r="TS45" s="585"/>
      <c r="TT45" s="585"/>
      <c r="TU45" s="585"/>
      <c r="TV45" s="585"/>
      <c r="TW45" s="585"/>
      <c r="TX45" s="585"/>
      <c r="TY45" s="585"/>
      <c r="TZ45" s="585"/>
      <c r="UA45" s="585"/>
      <c r="UB45" s="585"/>
      <c r="UC45" s="585"/>
      <c r="UD45" s="585"/>
      <c r="UE45" s="585"/>
      <c r="UF45" s="585"/>
      <c r="UG45" s="585"/>
      <c r="UH45" s="585"/>
      <c r="UI45" s="585"/>
      <c r="UJ45" s="585"/>
      <c r="UK45" s="585"/>
      <c r="UL45" s="585"/>
      <c r="UM45" s="585"/>
      <c r="UN45" s="585"/>
      <c r="UO45" s="585"/>
      <c r="UP45" s="585"/>
      <c r="UQ45" s="585"/>
      <c r="UR45" s="585"/>
      <c r="US45" s="585"/>
      <c r="UT45" s="585"/>
      <c r="UU45" s="585"/>
      <c r="UV45" s="585"/>
      <c r="UW45" s="585"/>
      <c r="UX45" s="585"/>
      <c r="UY45" s="585"/>
      <c r="UZ45" s="585"/>
      <c r="VA45" s="585"/>
      <c r="VB45" s="585"/>
      <c r="VC45" s="585"/>
      <c r="VD45" s="585"/>
      <c r="VE45" s="585"/>
      <c r="VF45" s="585"/>
      <c r="VG45" s="585"/>
      <c r="VH45" s="585"/>
      <c r="VI45" s="585"/>
      <c r="VJ45" s="585"/>
      <c r="VK45" s="585"/>
      <c r="VL45" s="585"/>
      <c r="VM45" s="585"/>
      <c r="VN45" s="585"/>
      <c r="VO45" s="585"/>
      <c r="VP45" s="585"/>
      <c r="VQ45" s="585"/>
      <c r="VR45" s="585"/>
      <c r="VS45" s="585"/>
      <c r="VT45" s="585"/>
      <c r="VU45" s="585"/>
      <c r="VV45" s="585"/>
      <c r="VW45" s="585"/>
      <c r="VX45" s="585"/>
      <c r="VY45" s="585"/>
      <c r="VZ45" s="585"/>
      <c r="WA45" s="585"/>
      <c r="WB45" s="585"/>
      <c r="WC45" s="585"/>
      <c r="WD45" s="585"/>
      <c r="WE45" s="585"/>
      <c r="WF45" s="585"/>
      <c r="WG45" s="585"/>
      <c r="WH45" s="585"/>
      <c r="WI45" s="585"/>
      <c r="WJ45" s="585"/>
      <c r="WK45" s="585"/>
      <c r="WL45" s="585"/>
      <c r="WM45" s="585"/>
      <c r="WN45" s="585"/>
      <c r="WO45" s="585"/>
      <c r="WP45" s="585"/>
      <c r="WQ45" s="585"/>
      <c r="WR45" s="585"/>
      <c r="WS45" s="585"/>
      <c r="WT45" s="585"/>
      <c r="WU45" s="585"/>
      <c r="WV45" s="585"/>
      <c r="WW45" s="585"/>
      <c r="WX45" s="585"/>
      <c r="WY45" s="585"/>
      <c r="WZ45" s="585"/>
      <c r="XA45" s="585"/>
      <c r="XB45" s="585"/>
      <c r="XC45" s="585"/>
      <c r="XD45" s="585"/>
      <c r="XE45" s="585"/>
      <c r="XF45" s="585"/>
      <c r="XG45" s="585"/>
      <c r="XH45" s="585"/>
      <c r="XI45" s="585"/>
      <c r="XJ45" s="585"/>
      <c r="XK45" s="585"/>
      <c r="XL45" s="585"/>
      <c r="XM45" s="585"/>
      <c r="XN45" s="585"/>
      <c r="XO45" s="585"/>
      <c r="XP45" s="585"/>
      <c r="XQ45" s="585"/>
      <c r="XR45" s="585"/>
      <c r="XS45" s="585"/>
      <c r="XT45" s="585"/>
      <c r="XU45" s="585"/>
      <c r="XV45" s="585"/>
      <c r="XW45" s="585"/>
      <c r="XX45" s="585"/>
      <c r="XY45" s="585"/>
      <c r="XZ45" s="585"/>
      <c r="YA45" s="585"/>
      <c r="YB45" s="585"/>
      <c r="YC45" s="585"/>
      <c r="YD45" s="585"/>
      <c r="YE45" s="585"/>
      <c r="YF45" s="585"/>
      <c r="YG45" s="585"/>
      <c r="YH45" s="585"/>
      <c r="YI45" s="585"/>
      <c r="YJ45" s="585"/>
      <c r="YK45" s="585"/>
      <c r="YL45" s="585"/>
      <c r="YM45" s="585"/>
      <c r="YN45" s="585"/>
      <c r="YO45" s="585"/>
      <c r="YP45" s="585"/>
      <c r="YQ45" s="585"/>
      <c r="YR45" s="585"/>
      <c r="YS45" s="585"/>
      <c r="YT45" s="585"/>
      <c r="YU45" s="585"/>
      <c r="YV45" s="585"/>
      <c r="YW45" s="585"/>
      <c r="YX45" s="585"/>
      <c r="YY45" s="585"/>
      <c r="YZ45" s="585"/>
      <c r="ZA45" s="585"/>
      <c r="ZB45" s="585"/>
      <c r="ZC45" s="585"/>
      <c r="ZD45" s="585"/>
      <c r="ZE45" s="585"/>
      <c r="ZF45" s="585"/>
      <c r="ZG45" s="585"/>
      <c r="ZH45" s="585"/>
      <c r="ZI45" s="585"/>
      <c r="ZJ45" s="585"/>
      <c r="ZK45" s="585"/>
      <c r="ZL45" s="585"/>
      <c r="ZM45" s="585"/>
      <c r="ZN45" s="585"/>
      <c r="ZO45" s="585"/>
      <c r="ZP45" s="585"/>
      <c r="ZQ45" s="585"/>
      <c r="ZR45" s="585"/>
      <c r="ZS45" s="585"/>
      <c r="ZT45" s="585"/>
      <c r="ZU45" s="585"/>
      <c r="ZV45" s="585"/>
      <c r="ZW45" s="585"/>
      <c r="ZX45" s="585"/>
      <c r="ZY45" s="585"/>
      <c r="ZZ45" s="585"/>
      <c r="AAA45" s="585"/>
      <c r="AAB45" s="585"/>
      <c r="AAC45" s="585"/>
      <c r="AAD45" s="585"/>
      <c r="AAE45" s="585"/>
      <c r="AAF45" s="585"/>
      <c r="AAG45" s="585"/>
      <c r="AAH45" s="585"/>
      <c r="AAI45" s="585"/>
      <c r="AAJ45" s="585"/>
      <c r="AAK45" s="585"/>
      <c r="AAL45" s="585"/>
      <c r="AAM45" s="585"/>
      <c r="AAN45" s="585"/>
      <c r="AAO45" s="585"/>
      <c r="AAP45" s="585"/>
      <c r="AAQ45" s="585"/>
      <c r="AAR45" s="585"/>
      <c r="AAS45" s="585"/>
      <c r="AAT45" s="585"/>
      <c r="AAU45" s="585"/>
      <c r="AAV45" s="585"/>
      <c r="AAW45" s="585"/>
      <c r="AAX45" s="585"/>
      <c r="AAY45" s="585"/>
      <c r="AAZ45" s="585"/>
      <c r="ABA45" s="585"/>
      <c r="ABB45" s="585"/>
      <c r="ABC45" s="585"/>
      <c r="ABD45" s="585"/>
      <c r="ABE45" s="585"/>
      <c r="ABF45" s="585"/>
      <c r="ABG45" s="585"/>
      <c r="ABH45" s="585"/>
      <c r="ABI45" s="585"/>
      <c r="ABJ45" s="585"/>
      <c r="ABK45" s="585"/>
      <c r="ABL45" s="585"/>
      <c r="ABM45" s="585"/>
      <c r="ABN45" s="585"/>
      <c r="ABO45" s="585"/>
      <c r="ABP45" s="585"/>
      <c r="ABQ45" s="585"/>
      <c r="ABR45" s="585"/>
      <c r="ABS45" s="585"/>
      <c r="ABT45" s="585"/>
      <c r="ABU45" s="585"/>
      <c r="ABV45" s="585"/>
      <c r="ABW45" s="585"/>
      <c r="ABX45" s="585"/>
      <c r="ABY45" s="585"/>
      <c r="ABZ45" s="585"/>
      <c r="ACA45" s="585"/>
      <c r="ACB45" s="585"/>
      <c r="ACC45" s="585"/>
      <c r="ACD45" s="585"/>
      <c r="ACE45" s="585"/>
      <c r="ACF45" s="585"/>
      <c r="ACG45" s="585"/>
      <c r="ACH45" s="585"/>
      <c r="ACI45" s="585"/>
      <c r="ACJ45" s="585"/>
      <c r="ACK45" s="585"/>
      <c r="ACL45" s="585"/>
      <c r="ACM45" s="585"/>
      <c r="ACN45" s="585"/>
      <c r="ACO45" s="585"/>
      <c r="ACP45" s="585"/>
      <c r="ACQ45" s="585"/>
      <c r="ACR45" s="585"/>
      <c r="ACS45" s="585"/>
      <c r="ACT45" s="585"/>
      <c r="ACU45" s="585"/>
      <c r="ACV45" s="585"/>
      <c r="ACW45" s="585"/>
      <c r="ACX45" s="585"/>
      <c r="ACY45" s="585"/>
      <c r="ACZ45" s="585"/>
      <c r="ADA45" s="585"/>
      <c r="ADB45" s="585"/>
      <c r="ADC45" s="585"/>
      <c r="ADD45" s="585"/>
      <c r="ADE45" s="585"/>
      <c r="ADF45" s="585"/>
      <c r="ADG45" s="585"/>
      <c r="ADH45" s="585"/>
      <c r="ADI45" s="585"/>
      <c r="ADJ45" s="585"/>
      <c r="ADK45" s="585"/>
      <c r="ADL45" s="585"/>
      <c r="ADM45" s="585"/>
      <c r="ADN45" s="585"/>
      <c r="ADO45" s="585"/>
      <c r="ADP45" s="585"/>
      <c r="ADQ45" s="585"/>
      <c r="ADR45" s="585"/>
      <c r="ADS45" s="585"/>
      <c r="ADT45" s="585"/>
      <c r="ADU45" s="585"/>
      <c r="ADV45" s="585"/>
      <c r="ADW45" s="585"/>
      <c r="ADX45" s="585"/>
      <c r="ADY45" s="585"/>
      <c r="ADZ45" s="585"/>
      <c r="AEA45" s="585"/>
      <c r="AEB45" s="585"/>
      <c r="AEC45" s="585"/>
      <c r="AED45" s="585"/>
      <c r="AEE45" s="585"/>
      <c r="AEF45" s="585"/>
      <c r="AEG45" s="585"/>
      <c r="AEH45" s="585"/>
      <c r="AEI45" s="585"/>
      <c r="AEJ45" s="585"/>
      <c r="AEK45" s="585"/>
      <c r="AEL45" s="585"/>
      <c r="AEM45" s="585"/>
      <c r="AEN45" s="585"/>
      <c r="AEO45" s="585"/>
      <c r="AEP45" s="585"/>
      <c r="AEQ45" s="585"/>
      <c r="AER45" s="585"/>
      <c r="AES45" s="585"/>
      <c r="AET45" s="585"/>
      <c r="AEU45" s="585"/>
      <c r="AEV45" s="585"/>
      <c r="AEW45" s="585"/>
      <c r="AEX45" s="585"/>
      <c r="AEY45" s="585"/>
      <c r="AEZ45" s="585"/>
      <c r="AFA45" s="585"/>
      <c r="AFB45" s="585"/>
      <c r="AFC45" s="585"/>
      <c r="AFD45" s="585"/>
      <c r="AFE45" s="585"/>
      <c r="AFF45" s="585"/>
      <c r="AFG45" s="585"/>
      <c r="AFH45" s="585"/>
      <c r="AFI45" s="585"/>
      <c r="AFJ45" s="585"/>
      <c r="AFK45" s="585"/>
      <c r="AFL45" s="585"/>
      <c r="AFM45" s="585"/>
      <c r="AFN45" s="585"/>
      <c r="AFO45" s="585"/>
      <c r="AFP45" s="585"/>
      <c r="AFQ45" s="585"/>
      <c r="AFR45" s="585"/>
      <c r="AFS45" s="585"/>
      <c r="AFT45" s="585"/>
      <c r="AFU45" s="585"/>
      <c r="AFV45" s="585"/>
      <c r="AFW45" s="585"/>
      <c r="AFX45" s="585"/>
      <c r="AFY45" s="585"/>
      <c r="AFZ45" s="585"/>
      <c r="AGA45" s="585"/>
      <c r="AGB45" s="585"/>
      <c r="AGC45" s="585"/>
      <c r="AGD45" s="585"/>
      <c r="AGE45" s="585"/>
      <c r="AGF45" s="585"/>
      <c r="AGG45" s="585"/>
      <c r="AGH45" s="585"/>
      <c r="AGI45" s="585"/>
      <c r="AGJ45" s="585"/>
      <c r="AGK45" s="585"/>
      <c r="AGL45" s="585"/>
      <c r="AGM45" s="585"/>
      <c r="AGN45" s="585"/>
      <c r="AGO45" s="585"/>
      <c r="AGP45" s="585"/>
      <c r="AGQ45" s="585"/>
      <c r="AGR45" s="585"/>
      <c r="AGS45" s="585"/>
      <c r="AGT45" s="585"/>
      <c r="AGU45" s="585"/>
      <c r="AGV45" s="585"/>
      <c r="AGW45" s="585"/>
      <c r="AGX45" s="585"/>
      <c r="AGY45" s="585"/>
      <c r="AGZ45" s="585"/>
      <c r="AHA45" s="585"/>
      <c r="AHB45" s="585"/>
      <c r="AHC45" s="585"/>
      <c r="AHD45" s="585"/>
      <c r="AHE45" s="585"/>
      <c r="AHF45" s="585"/>
      <c r="AHG45" s="585"/>
      <c r="AHH45" s="585"/>
      <c r="AHI45" s="585"/>
      <c r="AHJ45" s="585"/>
      <c r="AHK45" s="585"/>
      <c r="AHL45" s="585"/>
      <c r="AHM45" s="585"/>
      <c r="AHN45" s="585"/>
      <c r="AHO45" s="585"/>
      <c r="AHP45" s="585"/>
      <c r="AHQ45" s="585"/>
      <c r="AHR45" s="585"/>
      <c r="AHS45" s="585"/>
      <c r="AHT45" s="585"/>
      <c r="AHU45" s="585"/>
      <c r="AHV45" s="585"/>
      <c r="AHW45" s="585"/>
      <c r="AHX45" s="585"/>
      <c r="AHY45" s="585"/>
      <c r="AHZ45" s="585"/>
      <c r="AIA45" s="585"/>
      <c r="AIB45" s="585"/>
      <c r="AIC45" s="585"/>
      <c r="AID45" s="585"/>
      <c r="AIE45" s="585"/>
      <c r="AIF45" s="585"/>
      <c r="AIG45" s="585"/>
      <c r="AIH45" s="585"/>
      <c r="AII45" s="585"/>
      <c r="AIJ45" s="585"/>
      <c r="AIK45" s="585"/>
      <c r="AIL45" s="585"/>
      <c r="AIM45" s="585"/>
      <c r="AIN45" s="585"/>
      <c r="AIO45" s="585"/>
      <c r="AIP45" s="585"/>
      <c r="AIQ45" s="585"/>
      <c r="AIR45" s="585"/>
      <c r="AIS45" s="585"/>
      <c r="AIT45" s="585"/>
      <c r="AIU45" s="585"/>
      <c r="AIV45" s="585"/>
      <c r="AIW45" s="585"/>
      <c r="AIX45" s="585"/>
      <c r="AIY45" s="585"/>
      <c r="AIZ45" s="585"/>
      <c r="AJA45" s="585"/>
      <c r="AJB45" s="585"/>
      <c r="AJC45" s="585"/>
      <c r="AJD45" s="585"/>
      <c r="AJE45" s="585"/>
      <c r="AJF45" s="585"/>
      <c r="AJG45" s="585"/>
      <c r="AJH45" s="585"/>
      <c r="AJI45" s="585"/>
      <c r="AJJ45" s="585"/>
      <c r="AJK45" s="585"/>
      <c r="AJL45" s="585"/>
      <c r="AJM45" s="585"/>
      <c r="AJN45" s="585"/>
      <c r="AJO45" s="585"/>
      <c r="AJP45" s="585"/>
      <c r="AJQ45" s="585"/>
      <c r="AJR45" s="585"/>
      <c r="AJS45" s="585"/>
      <c r="AJT45" s="585"/>
      <c r="AJU45" s="585"/>
      <c r="AJV45" s="585"/>
      <c r="AJW45" s="585"/>
      <c r="AJX45" s="585"/>
      <c r="AJY45" s="585"/>
      <c r="AJZ45" s="585"/>
      <c r="AKA45" s="585"/>
      <c r="AKB45" s="585"/>
      <c r="AKC45" s="585"/>
      <c r="AKD45" s="585"/>
      <c r="AKE45" s="585"/>
      <c r="AKF45" s="585"/>
      <c r="AKG45" s="585"/>
      <c r="AKH45" s="585"/>
      <c r="AKI45" s="585"/>
      <c r="AKJ45" s="585"/>
      <c r="AKK45" s="585"/>
      <c r="AKL45" s="585"/>
      <c r="AKM45" s="585"/>
      <c r="AKN45" s="585"/>
      <c r="AKO45" s="585"/>
      <c r="AKP45" s="585"/>
      <c r="AKQ45" s="585"/>
      <c r="AKR45" s="585"/>
      <c r="AKS45" s="585"/>
      <c r="AKT45" s="585"/>
      <c r="AKU45" s="585"/>
      <c r="AKV45" s="585"/>
      <c r="AKW45" s="585"/>
      <c r="AKX45" s="585"/>
      <c r="AKY45" s="585"/>
      <c r="AKZ45" s="585"/>
      <c r="ALA45" s="585"/>
      <c r="ALB45" s="585"/>
      <c r="ALC45" s="585"/>
      <c r="ALD45" s="585"/>
      <c r="ALE45" s="585"/>
      <c r="ALF45" s="585"/>
      <c r="ALG45" s="585"/>
      <c r="ALH45" s="585"/>
      <c r="ALI45" s="585"/>
      <c r="ALJ45" s="585"/>
      <c r="ALK45" s="585"/>
      <c r="ALL45" s="585"/>
      <c r="ALM45" s="585"/>
      <c r="ALN45" s="585"/>
      <c r="ALO45" s="585"/>
      <c r="ALP45" s="585"/>
      <c r="ALQ45" s="585"/>
      <c r="ALR45" s="585"/>
      <c r="ALS45" s="585"/>
      <c r="ALT45" s="585"/>
      <c r="ALU45" s="585"/>
      <c r="ALV45" s="585"/>
      <c r="ALW45" s="585"/>
      <c r="ALX45" s="585"/>
      <c r="ALY45" s="585"/>
      <c r="ALZ45" s="585"/>
      <c r="AMA45" s="585"/>
      <c r="AMB45" s="585"/>
      <c r="AMC45" s="585"/>
      <c r="AMD45" s="585"/>
      <c r="AME45" s="585"/>
      <c r="AMF45" s="585"/>
      <c r="AMG45" s="585"/>
      <c r="AMH45" s="585"/>
      <c r="AMI45" s="585"/>
      <c r="AMJ45" s="585"/>
      <c r="AMK45" s="585"/>
    </row>
    <row r="46" spans="1:1025" ht="10.95" customHeight="1" x14ac:dyDescent="0.35">
      <c r="A46" s="128" t="s">
        <v>2122</v>
      </c>
      <c r="B46" s="573" t="s">
        <v>2123</v>
      </c>
      <c r="C46" s="574" t="s">
        <v>2044</v>
      </c>
      <c r="D46" s="575" t="s">
        <v>345</v>
      </c>
      <c r="E46" s="572">
        <v>0</v>
      </c>
      <c r="F46" s="572">
        <v>0</v>
      </c>
      <c r="G46" s="572">
        <v>0</v>
      </c>
      <c r="H46" s="572">
        <v>0</v>
      </c>
      <c r="I46" s="572">
        <v>0</v>
      </c>
      <c r="J46" s="572">
        <v>0</v>
      </c>
      <c r="K46" s="572">
        <v>0</v>
      </c>
      <c r="L46" s="572">
        <v>0</v>
      </c>
      <c r="M46" s="572">
        <v>0</v>
      </c>
      <c r="N46" s="572">
        <v>0</v>
      </c>
      <c r="O46" s="81"/>
      <c r="P46" s="82">
        <f t="shared" si="2"/>
        <v>0</v>
      </c>
      <c r="Q46" s="83">
        <f t="shared" si="3"/>
        <v>0</v>
      </c>
    </row>
    <row r="47" spans="1:1025" s="586" customFormat="1" ht="39" customHeight="1" x14ac:dyDescent="0.35">
      <c r="A47" s="577" t="s">
        <v>2124</v>
      </c>
      <c r="B47" s="587" t="s">
        <v>2125</v>
      </c>
      <c r="C47" s="588" t="s">
        <v>2038</v>
      </c>
      <c r="D47" s="589" t="s">
        <v>345</v>
      </c>
      <c r="E47" s="592">
        <v>69.337599999999995</v>
      </c>
      <c r="F47" s="592">
        <v>0</v>
      </c>
      <c r="G47" s="592">
        <v>0</v>
      </c>
      <c r="H47" s="592">
        <v>69.337599999999995</v>
      </c>
      <c r="I47" s="592">
        <v>0</v>
      </c>
      <c r="J47" s="592">
        <v>0</v>
      </c>
      <c r="K47" s="592">
        <v>0</v>
      </c>
      <c r="L47" s="592">
        <v>0</v>
      </c>
      <c r="M47" s="592">
        <v>69.337599999999995</v>
      </c>
      <c r="N47" s="592">
        <v>69.337599999999995</v>
      </c>
      <c r="O47" s="582"/>
      <c r="P47" s="590">
        <f t="shared" si="2"/>
        <v>0</v>
      </c>
      <c r="Q47" s="591">
        <f t="shared" si="3"/>
        <v>0</v>
      </c>
      <c r="R47" s="585"/>
      <c r="S47" s="585"/>
      <c r="T47" s="585"/>
      <c r="U47" s="585"/>
      <c r="V47" s="585"/>
      <c r="W47" s="585"/>
      <c r="X47" s="585"/>
      <c r="Y47" s="585"/>
      <c r="Z47" s="585"/>
      <c r="AA47" s="585"/>
      <c r="AB47" s="585"/>
      <c r="AC47" s="585"/>
      <c r="AD47" s="585"/>
      <c r="AE47" s="585"/>
      <c r="AF47" s="585"/>
      <c r="AG47" s="585"/>
      <c r="AH47" s="585"/>
      <c r="AI47" s="585"/>
      <c r="AJ47" s="585"/>
      <c r="AK47" s="585"/>
      <c r="AL47" s="585"/>
      <c r="AM47" s="585"/>
      <c r="AN47" s="585"/>
      <c r="AO47" s="585"/>
      <c r="AP47" s="585"/>
      <c r="AQ47" s="585"/>
      <c r="AR47" s="585"/>
      <c r="AS47" s="585"/>
      <c r="AT47" s="585"/>
      <c r="AU47" s="585"/>
      <c r="AV47" s="585"/>
      <c r="AW47" s="585"/>
      <c r="AX47" s="585"/>
      <c r="AY47" s="585"/>
      <c r="AZ47" s="585"/>
      <c r="BA47" s="585"/>
      <c r="BB47" s="585"/>
      <c r="BC47" s="585"/>
      <c r="BD47" s="585"/>
      <c r="BE47" s="585"/>
      <c r="BF47" s="585"/>
      <c r="BG47" s="585"/>
      <c r="BH47" s="585"/>
      <c r="BI47" s="585"/>
      <c r="BJ47" s="585"/>
      <c r="BK47" s="585"/>
      <c r="BL47" s="585"/>
      <c r="BM47" s="585"/>
      <c r="BN47" s="585"/>
      <c r="BO47" s="585"/>
      <c r="BP47" s="585"/>
      <c r="BQ47" s="585"/>
      <c r="BR47" s="585"/>
      <c r="BS47" s="585"/>
      <c r="BT47" s="585"/>
      <c r="BU47" s="585"/>
      <c r="BV47" s="585"/>
      <c r="BW47" s="585"/>
      <c r="BX47" s="585"/>
      <c r="BY47" s="585"/>
      <c r="BZ47" s="585"/>
      <c r="CA47" s="585"/>
      <c r="CB47" s="585"/>
      <c r="CC47" s="585"/>
      <c r="CD47" s="585"/>
      <c r="CE47" s="585"/>
      <c r="CF47" s="585"/>
      <c r="CG47" s="585"/>
      <c r="CH47" s="585"/>
      <c r="CI47" s="585"/>
      <c r="CJ47" s="585"/>
      <c r="CK47" s="585"/>
      <c r="CL47" s="585"/>
      <c r="CM47" s="585"/>
      <c r="CN47" s="585"/>
      <c r="CO47" s="585"/>
      <c r="CP47" s="585"/>
      <c r="CQ47" s="585"/>
      <c r="CR47" s="585"/>
      <c r="CS47" s="585"/>
      <c r="CT47" s="585"/>
      <c r="CU47" s="585"/>
      <c r="CV47" s="585"/>
      <c r="CW47" s="585"/>
      <c r="CX47" s="585"/>
      <c r="CY47" s="585"/>
      <c r="CZ47" s="585"/>
      <c r="DA47" s="585"/>
      <c r="DB47" s="585"/>
      <c r="DC47" s="585"/>
      <c r="DD47" s="585"/>
      <c r="DE47" s="585"/>
      <c r="DF47" s="585"/>
      <c r="DG47" s="585"/>
      <c r="DH47" s="585"/>
      <c r="DI47" s="585"/>
      <c r="DJ47" s="585"/>
      <c r="DK47" s="585"/>
      <c r="DL47" s="585"/>
      <c r="DM47" s="585"/>
      <c r="DN47" s="585"/>
      <c r="DO47" s="585"/>
      <c r="DP47" s="585"/>
      <c r="DQ47" s="585"/>
      <c r="DR47" s="585"/>
      <c r="DS47" s="585"/>
      <c r="DT47" s="585"/>
      <c r="DU47" s="585"/>
      <c r="DV47" s="585"/>
      <c r="DW47" s="585"/>
      <c r="DX47" s="585"/>
      <c r="DY47" s="585"/>
      <c r="DZ47" s="585"/>
      <c r="EA47" s="585"/>
      <c r="EB47" s="585"/>
      <c r="EC47" s="585"/>
      <c r="ED47" s="585"/>
      <c r="EE47" s="585"/>
      <c r="EF47" s="585"/>
      <c r="EG47" s="585"/>
      <c r="EH47" s="585"/>
      <c r="EI47" s="585"/>
      <c r="EJ47" s="585"/>
      <c r="EK47" s="585"/>
      <c r="EL47" s="585"/>
      <c r="EM47" s="585"/>
      <c r="EN47" s="585"/>
      <c r="EO47" s="585"/>
      <c r="EP47" s="585"/>
      <c r="EQ47" s="585"/>
      <c r="ER47" s="585"/>
      <c r="ES47" s="585"/>
      <c r="ET47" s="585"/>
      <c r="EU47" s="585"/>
      <c r="EV47" s="585"/>
      <c r="EW47" s="585"/>
      <c r="EX47" s="585"/>
      <c r="EY47" s="585"/>
      <c r="EZ47" s="585"/>
      <c r="FA47" s="585"/>
      <c r="FB47" s="585"/>
      <c r="FC47" s="585"/>
      <c r="FD47" s="585"/>
      <c r="FE47" s="585"/>
      <c r="FF47" s="585"/>
      <c r="FG47" s="585"/>
      <c r="FH47" s="585"/>
      <c r="FI47" s="585"/>
      <c r="FJ47" s="585"/>
      <c r="FK47" s="585"/>
      <c r="FL47" s="585"/>
      <c r="FM47" s="585"/>
      <c r="FN47" s="585"/>
      <c r="FO47" s="585"/>
      <c r="FP47" s="585"/>
      <c r="FQ47" s="585"/>
      <c r="FR47" s="585"/>
      <c r="FS47" s="585"/>
      <c r="FT47" s="585"/>
      <c r="FU47" s="585"/>
      <c r="FV47" s="585"/>
      <c r="FW47" s="585"/>
      <c r="FX47" s="585"/>
      <c r="FY47" s="585"/>
      <c r="FZ47" s="585"/>
      <c r="GA47" s="585"/>
      <c r="GB47" s="585"/>
      <c r="GC47" s="585"/>
      <c r="GD47" s="585"/>
      <c r="GE47" s="585"/>
      <c r="GF47" s="585"/>
      <c r="GG47" s="585"/>
      <c r="GH47" s="585"/>
      <c r="GI47" s="585"/>
      <c r="GJ47" s="585"/>
      <c r="GK47" s="585"/>
      <c r="GL47" s="585"/>
      <c r="GM47" s="585"/>
      <c r="GN47" s="585"/>
      <c r="GO47" s="585"/>
      <c r="GP47" s="585"/>
      <c r="GQ47" s="585"/>
      <c r="GR47" s="585"/>
      <c r="GS47" s="585"/>
      <c r="GT47" s="585"/>
      <c r="GU47" s="585"/>
      <c r="GV47" s="585"/>
      <c r="GW47" s="585"/>
      <c r="GX47" s="585"/>
      <c r="GY47" s="585"/>
      <c r="GZ47" s="585"/>
      <c r="HA47" s="585"/>
      <c r="HB47" s="585"/>
      <c r="HC47" s="585"/>
      <c r="HD47" s="585"/>
      <c r="HE47" s="585"/>
      <c r="HF47" s="585"/>
      <c r="HG47" s="585"/>
      <c r="HH47" s="585"/>
      <c r="HI47" s="585"/>
      <c r="HJ47" s="585"/>
      <c r="HK47" s="585"/>
      <c r="HL47" s="585"/>
      <c r="HM47" s="585"/>
      <c r="HN47" s="585"/>
      <c r="HO47" s="585"/>
      <c r="HP47" s="585"/>
      <c r="HQ47" s="585"/>
      <c r="HR47" s="585"/>
      <c r="HS47" s="585"/>
      <c r="HT47" s="585"/>
      <c r="HU47" s="585"/>
      <c r="HV47" s="585"/>
      <c r="HW47" s="585"/>
      <c r="HX47" s="585"/>
      <c r="HY47" s="585"/>
      <c r="HZ47" s="585"/>
      <c r="IA47" s="585"/>
      <c r="IB47" s="585"/>
      <c r="IC47" s="585"/>
      <c r="ID47" s="585"/>
      <c r="IE47" s="585"/>
      <c r="IF47" s="585"/>
      <c r="IG47" s="585"/>
      <c r="IH47" s="585"/>
      <c r="II47" s="585"/>
      <c r="IJ47" s="585"/>
      <c r="IK47" s="585"/>
      <c r="IL47" s="585"/>
      <c r="IM47" s="585"/>
      <c r="IN47" s="585"/>
      <c r="IO47" s="585"/>
      <c r="IP47" s="585"/>
      <c r="IQ47" s="585"/>
      <c r="IR47" s="585"/>
      <c r="IS47" s="585"/>
      <c r="IT47" s="585"/>
      <c r="IU47" s="585"/>
      <c r="IV47" s="585"/>
      <c r="IW47" s="585"/>
      <c r="IX47" s="585"/>
      <c r="IY47" s="585"/>
      <c r="IZ47" s="585"/>
      <c r="JA47" s="585"/>
      <c r="JB47" s="585"/>
      <c r="JC47" s="585"/>
      <c r="JD47" s="585"/>
      <c r="JE47" s="585"/>
      <c r="JF47" s="585"/>
      <c r="JG47" s="585"/>
      <c r="JH47" s="585"/>
      <c r="JI47" s="585"/>
      <c r="JJ47" s="585"/>
      <c r="JK47" s="585"/>
      <c r="JL47" s="585"/>
      <c r="JM47" s="585"/>
      <c r="JN47" s="585"/>
      <c r="JO47" s="585"/>
      <c r="JP47" s="585"/>
      <c r="JQ47" s="585"/>
      <c r="JR47" s="585"/>
      <c r="JS47" s="585"/>
      <c r="JT47" s="585"/>
      <c r="JU47" s="585"/>
      <c r="JV47" s="585"/>
      <c r="JW47" s="585"/>
      <c r="JX47" s="585"/>
      <c r="JY47" s="585"/>
      <c r="JZ47" s="585"/>
      <c r="KA47" s="585"/>
      <c r="KB47" s="585"/>
      <c r="KC47" s="585"/>
      <c r="KD47" s="585"/>
      <c r="KE47" s="585"/>
      <c r="KF47" s="585"/>
      <c r="KG47" s="585"/>
      <c r="KH47" s="585"/>
      <c r="KI47" s="585"/>
      <c r="KJ47" s="585"/>
      <c r="KK47" s="585"/>
      <c r="KL47" s="585"/>
      <c r="KM47" s="585"/>
      <c r="KN47" s="585"/>
      <c r="KO47" s="585"/>
      <c r="KP47" s="585"/>
      <c r="KQ47" s="585"/>
      <c r="KR47" s="585"/>
      <c r="KS47" s="585"/>
      <c r="KT47" s="585"/>
      <c r="KU47" s="585"/>
      <c r="KV47" s="585"/>
      <c r="KW47" s="585"/>
      <c r="KX47" s="585"/>
      <c r="KY47" s="585"/>
      <c r="KZ47" s="585"/>
      <c r="LA47" s="585"/>
      <c r="LB47" s="585"/>
      <c r="LC47" s="585"/>
      <c r="LD47" s="585"/>
      <c r="LE47" s="585"/>
      <c r="LF47" s="585"/>
      <c r="LG47" s="585"/>
      <c r="LH47" s="585"/>
      <c r="LI47" s="585"/>
      <c r="LJ47" s="585"/>
      <c r="LK47" s="585"/>
      <c r="LL47" s="585"/>
      <c r="LM47" s="585"/>
      <c r="LN47" s="585"/>
      <c r="LO47" s="585"/>
      <c r="LP47" s="585"/>
      <c r="LQ47" s="585"/>
      <c r="LR47" s="585"/>
      <c r="LS47" s="585"/>
      <c r="LT47" s="585"/>
      <c r="LU47" s="585"/>
      <c r="LV47" s="585"/>
      <c r="LW47" s="585"/>
      <c r="LX47" s="585"/>
      <c r="LY47" s="585"/>
      <c r="LZ47" s="585"/>
      <c r="MA47" s="585"/>
      <c r="MB47" s="585"/>
      <c r="MC47" s="585"/>
      <c r="MD47" s="585"/>
      <c r="ME47" s="585"/>
      <c r="MF47" s="585"/>
      <c r="MG47" s="585"/>
      <c r="MH47" s="585"/>
      <c r="MI47" s="585"/>
      <c r="MJ47" s="585"/>
      <c r="MK47" s="585"/>
      <c r="ML47" s="585"/>
      <c r="MM47" s="585"/>
      <c r="MN47" s="585"/>
      <c r="MO47" s="585"/>
      <c r="MP47" s="585"/>
      <c r="MQ47" s="585"/>
      <c r="MR47" s="585"/>
      <c r="MS47" s="585"/>
      <c r="MT47" s="585"/>
      <c r="MU47" s="585"/>
      <c r="MV47" s="585"/>
      <c r="MW47" s="585"/>
      <c r="MX47" s="585"/>
      <c r="MY47" s="585"/>
      <c r="MZ47" s="585"/>
      <c r="NA47" s="585"/>
      <c r="NB47" s="585"/>
      <c r="NC47" s="585"/>
      <c r="ND47" s="585"/>
      <c r="NE47" s="585"/>
      <c r="NF47" s="585"/>
      <c r="NG47" s="585"/>
      <c r="NH47" s="585"/>
      <c r="NI47" s="585"/>
      <c r="NJ47" s="585"/>
      <c r="NK47" s="585"/>
      <c r="NL47" s="585"/>
      <c r="NM47" s="585"/>
      <c r="NN47" s="585"/>
      <c r="NO47" s="585"/>
      <c r="NP47" s="585"/>
      <c r="NQ47" s="585"/>
      <c r="NR47" s="585"/>
      <c r="NS47" s="585"/>
      <c r="NT47" s="585"/>
      <c r="NU47" s="585"/>
      <c r="NV47" s="585"/>
      <c r="NW47" s="585"/>
      <c r="NX47" s="585"/>
      <c r="NY47" s="585"/>
      <c r="NZ47" s="585"/>
      <c r="OA47" s="585"/>
      <c r="OB47" s="585"/>
      <c r="OC47" s="585"/>
      <c r="OD47" s="585"/>
      <c r="OE47" s="585"/>
      <c r="OF47" s="585"/>
      <c r="OG47" s="585"/>
      <c r="OH47" s="585"/>
      <c r="OI47" s="585"/>
      <c r="OJ47" s="585"/>
      <c r="OK47" s="585"/>
      <c r="OL47" s="585"/>
      <c r="OM47" s="585"/>
      <c r="ON47" s="585"/>
      <c r="OO47" s="585"/>
      <c r="OP47" s="585"/>
      <c r="OQ47" s="585"/>
      <c r="OR47" s="585"/>
      <c r="OS47" s="585"/>
      <c r="OT47" s="585"/>
      <c r="OU47" s="585"/>
      <c r="OV47" s="585"/>
      <c r="OW47" s="585"/>
      <c r="OX47" s="585"/>
      <c r="OY47" s="585"/>
      <c r="OZ47" s="585"/>
      <c r="PA47" s="585"/>
      <c r="PB47" s="585"/>
      <c r="PC47" s="585"/>
      <c r="PD47" s="585"/>
      <c r="PE47" s="585"/>
      <c r="PF47" s="585"/>
      <c r="PG47" s="585"/>
      <c r="PH47" s="585"/>
      <c r="PI47" s="585"/>
      <c r="PJ47" s="585"/>
      <c r="PK47" s="585"/>
      <c r="PL47" s="585"/>
      <c r="PM47" s="585"/>
      <c r="PN47" s="585"/>
      <c r="PO47" s="585"/>
      <c r="PP47" s="585"/>
      <c r="PQ47" s="585"/>
      <c r="PR47" s="585"/>
      <c r="PS47" s="585"/>
      <c r="PT47" s="585"/>
      <c r="PU47" s="585"/>
      <c r="PV47" s="585"/>
      <c r="PW47" s="585"/>
      <c r="PX47" s="585"/>
      <c r="PY47" s="585"/>
      <c r="PZ47" s="585"/>
      <c r="QA47" s="585"/>
      <c r="QB47" s="585"/>
      <c r="QC47" s="585"/>
      <c r="QD47" s="585"/>
      <c r="QE47" s="585"/>
      <c r="QF47" s="585"/>
      <c r="QG47" s="585"/>
      <c r="QH47" s="585"/>
      <c r="QI47" s="585"/>
      <c r="QJ47" s="585"/>
      <c r="QK47" s="585"/>
      <c r="QL47" s="585"/>
      <c r="QM47" s="585"/>
      <c r="QN47" s="585"/>
      <c r="QO47" s="585"/>
      <c r="QP47" s="585"/>
      <c r="QQ47" s="585"/>
      <c r="QR47" s="585"/>
      <c r="QS47" s="585"/>
      <c r="QT47" s="585"/>
      <c r="QU47" s="585"/>
      <c r="QV47" s="585"/>
      <c r="QW47" s="585"/>
      <c r="QX47" s="585"/>
      <c r="QY47" s="585"/>
      <c r="QZ47" s="585"/>
      <c r="RA47" s="585"/>
      <c r="RB47" s="585"/>
      <c r="RC47" s="585"/>
      <c r="RD47" s="585"/>
      <c r="RE47" s="585"/>
      <c r="RF47" s="585"/>
      <c r="RG47" s="585"/>
      <c r="RH47" s="585"/>
      <c r="RI47" s="585"/>
      <c r="RJ47" s="585"/>
      <c r="RK47" s="585"/>
      <c r="RL47" s="585"/>
      <c r="RM47" s="585"/>
      <c r="RN47" s="585"/>
      <c r="RO47" s="585"/>
      <c r="RP47" s="585"/>
      <c r="RQ47" s="585"/>
      <c r="RR47" s="585"/>
      <c r="RS47" s="585"/>
      <c r="RT47" s="585"/>
      <c r="RU47" s="585"/>
      <c r="RV47" s="585"/>
      <c r="RW47" s="585"/>
      <c r="RX47" s="585"/>
      <c r="RY47" s="585"/>
      <c r="RZ47" s="585"/>
      <c r="SA47" s="585"/>
      <c r="SB47" s="585"/>
      <c r="SC47" s="585"/>
      <c r="SD47" s="585"/>
      <c r="SE47" s="585"/>
      <c r="SF47" s="585"/>
      <c r="SG47" s="585"/>
      <c r="SH47" s="585"/>
      <c r="SI47" s="585"/>
      <c r="SJ47" s="585"/>
      <c r="SK47" s="585"/>
      <c r="SL47" s="585"/>
      <c r="SM47" s="585"/>
      <c r="SN47" s="585"/>
      <c r="SO47" s="585"/>
      <c r="SP47" s="585"/>
      <c r="SQ47" s="585"/>
      <c r="SR47" s="585"/>
      <c r="SS47" s="585"/>
      <c r="ST47" s="585"/>
      <c r="SU47" s="585"/>
      <c r="SV47" s="585"/>
      <c r="SW47" s="585"/>
      <c r="SX47" s="585"/>
      <c r="SY47" s="585"/>
      <c r="SZ47" s="585"/>
      <c r="TA47" s="585"/>
      <c r="TB47" s="585"/>
      <c r="TC47" s="585"/>
      <c r="TD47" s="585"/>
      <c r="TE47" s="585"/>
      <c r="TF47" s="585"/>
      <c r="TG47" s="585"/>
      <c r="TH47" s="585"/>
      <c r="TI47" s="585"/>
      <c r="TJ47" s="585"/>
      <c r="TK47" s="585"/>
      <c r="TL47" s="585"/>
      <c r="TM47" s="585"/>
      <c r="TN47" s="585"/>
      <c r="TO47" s="585"/>
      <c r="TP47" s="585"/>
      <c r="TQ47" s="585"/>
      <c r="TR47" s="585"/>
      <c r="TS47" s="585"/>
      <c r="TT47" s="585"/>
      <c r="TU47" s="585"/>
      <c r="TV47" s="585"/>
      <c r="TW47" s="585"/>
      <c r="TX47" s="585"/>
      <c r="TY47" s="585"/>
      <c r="TZ47" s="585"/>
      <c r="UA47" s="585"/>
      <c r="UB47" s="585"/>
      <c r="UC47" s="585"/>
      <c r="UD47" s="585"/>
      <c r="UE47" s="585"/>
      <c r="UF47" s="585"/>
      <c r="UG47" s="585"/>
      <c r="UH47" s="585"/>
      <c r="UI47" s="585"/>
      <c r="UJ47" s="585"/>
      <c r="UK47" s="585"/>
      <c r="UL47" s="585"/>
      <c r="UM47" s="585"/>
      <c r="UN47" s="585"/>
      <c r="UO47" s="585"/>
      <c r="UP47" s="585"/>
      <c r="UQ47" s="585"/>
      <c r="UR47" s="585"/>
      <c r="US47" s="585"/>
      <c r="UT47" s="585"/>
      <c r="UU47" s="585"/>
      <c r="UV47" s="585"/>
      <c r="UW47" s="585"/>
      <c r="UX47" s="585"/>
      <c r="UY47" s="585"/>
      <c r="UZ47" s="585"/>
      <c r="VA47" s="585"/>
      <c r="VB47" s="585"/>
      <c r="VC47" s="585"/>
      <c r="VD47" s="585"/>
      <c r="VE47" s="585"/>
      <c r="VF47" s="585"/>
      <c r="VG47" s="585"/>
      <c r="VH47" s="585"/>
      <c r="VI47" s="585"/>
      <c r="VJ47" s="585"/>
      <c r="VK47" s="585"/>
      <c r="VL47" s="585"/>
      <c r="VM47" s="585"/>
      <c r="VN47" s="585"/>
      <c r="VO47" s="585"/>
      <c r="VP47" s="585"/>
      <c r="VQ47" s="585"/>
      <c r="VR47" s="585"/>
      <c r="VS47" s="585"/>
      <c r="VT47" s="585"/>
      <c r="VU47" s="585"/>
      <c r="VV47" s="585"/>
      <c r="VW47" s="585"/>
      <c r="VX47" s="585"/>
      <c r="VY47" s="585"/>
      <c r="VZ47" s="585"/>
      <c r="WA47" s="585"/>
      <c r="WB47" s="585"/>
      <c r="WC47" s="585"/>
      <c r="WD47" s="585"/>
      <c r="WE47" s="585"/>
      <c r="WF47" s="585"/>
      <c r="WG47" s="585"/>
      <c r="WH47" s="585"/>
      <c r="WI47" s="585"/>
      <c r="WJ47" s="585"/>
      <c r="WK47" s="585"/>
      <c r="WL47" s="585"/>
      <c r="WM47" s="585"/>
      <c r="WN47" s="585"/>
      <c r="WO47" s="585"/>
      <c r="WP47" s="585"/>
      <c r="WQ47" s="585"/>
      <c r="WR47" s="585"/>
      <c r="WS47" s="585"/>
      <c r="WT47" s="585"/>
      <c r="WU47" s="585"/>
      <c r="WV47" s="585"/>
      <c r="WW47" s="585"/>
      <c r="WX47" s="585"/>
      <c r="WY47" s="585"/>
      <c r="WZ47" s="585"/>
      <c r="XA47" s="585"/>
      <c r="XB47" s="585"/>
      <c r="XC47" s="585"/>
      <c r="XD47" s="585"/>
      <c r="XE47" s="585"/>
      <c r="XF47" s="585"/>
      <c r="XG47" s="585"/>
      <c r="XH47" s="585"/>
      <c r="XI47" s="585"/>
      <c r="XJ47" s="585"/>
      <c r="XK47" s="585"/>
      <c r="XL47" s="585"/>
      <c r="XM47" s="585"/>
      <c r="XN47" s="585"/>
      <c r="XO47" s="585"/>
      <c r="XP47" s="585"/>
      <c r="XQ47" s="585"/>
      <c r="XR47" s="585"/>
      <c r="XS47" s="585"/>
      <c r="XT47" s="585"/>
      <c r="XU47" s="585"/>
      <c r="XV47" s="585"/>
      <c r="XW47" s="585"/>
      <c r="XX47" s="585"/>
      <c r="XY47" s="585"/>
      <c r="XZ47" s="585"/>
      <c r="YA47" s="585"/>
      <c r="YB47" s="585"/>
      <c r="YC47" s="585"/>
      <c r="YD47" s="585"/>
      <c r="YE47" s="585"/>
      <c r="YF47" s="585"/>
      <c r="YG47" s="585"/>
      <c r="YH47" s="585"/>
      <c r="YI47" s="585"/>
      <c r="YJ47" s="585"/>
      <c r="YK47" s="585"/>
      <c r="YL47" s="585"/>
      <c r="YM47" s="585"/>
      <c r="YN47" s="585"/>
      <c r="YO47" s="585"/>
      <c r="YP47" s="585"/>
      <c r="YQ47" s="585"/>
      <c r="YR47" s="585"/>
      <c r="YS47" s="585"/>
      <c r="YT47" s="585"/>
      <c r="YU47" s="585"/>
      <c r="YV47" s="585"/>
      <c r="YW47" s="585"/>
      <c r="YX47" s="585"/>
      <c r="YY47" s="585"/>
      <c r="YZ47" s="585"/>
      <c r="ZA47" s="585"/>
      <c r="ZB47" s="585"/>
      <c r="ZC47" s="585"/>
      <c r="ZD47" s="585"/>
      <c r="ZE47" s="585"/>
      <c r="ZF47" s="585"/>
      <c r="ZG47" s="585"/>
      <c r="ZH47" s="585"/>
      <c r="ZI47" s="585"/>
      <c r="ZJ47" s="585"/>
      <c r="ZK47" s="585"/>
      <c r="ZL47" s="585"/>
      <c r="ZM47" s="585"/>
      <c r="ZN47" s="585"/>
      <c r="ZO47" s="585"/>
      <c r="ZP47" s="585"/>
      <c r="ZQ47" s="585"/>
      <c r="ZR47" s="585"/>
      <c r="ZS47" s="585"/>
      <c r="ZT47" s="585"/>
      <c r="ZU47" s="585"/>
      <c r="ZV47" s="585"/>
      <c r="ZW47" s="585"/>
      <c r="ZX47" s="585"/>
      <c r="ZY47" s="585"/>
      <c r="ZZ47" s="585"/>
      <c r="AAA47" s="585"/>
      <c r="AAB47" s="585"/>
      <c r="AAC47" s="585"/>
      <c r="AAD47" s="585"/>
      <c r="AAE47" s="585"/>
      <c r="AAF47" s="585"/>
      <c r="AAG47" s="585"/>
      <c r="AAH47" s="585"/>
      <c r="AAI47" s="585"/>
      <c r="AAJ47" s="585"/>
      <c r="AAK47" s="585"/>
      <c r="AAL47" s="585"/>
      <c r="AAM47" s="585"/>
      <c r="AAN47" s="585"/>
      <c r="AAO47" s="585"/>
      <c r="AAP47" s="585"/>
      <c r="AAQ47" s="585"/>
      <c r="AAR47" s="585"/>
      <c r="AAS47" s="585"/>
      <c r="AAT47" s="585"/>
      <c r="AAU47" s="585"/>
      <c r="AAV47" s="585"/>
      <c r="AAW47" s="585"/>
      <c r="AAX47" s="585"/>
      <c r="AAY47" s="585"/>
      <c r="AAZ47" s="585"/>
      <c r="ABA47" s="585"/>
      <c r="ABB47" s="585"/>
      <c r="ABC47" s="585"/>
      <c r="ABD47" s="585"/>
      <c r="ABE47" s="585"/>
      <c r="ABF47" s="585"/>
      <c r="ABG47" s="585"/>
      <c r="ABH47" s="585"/>
      <c r="ABI47" s="585"/>
      <c r="ABJ47" s="585"/>
      <c r="ABK47" s="585"/>
      <c r="ABL47" s="585"/>
      <c r="ABM47" s="585"/>
      <c r="ABN47" s="585"/>
      <c r="ABO47" s="585"/>
      <c r="ABP47" s="585"/>
      <c r="ABQ47" s="585"/>
      <c r="ABR47" s="585"/>
      <c r="ABS47" s="585"/>
      <c r="ABT47" s="585"/>
      <c r="ABU47" s="585"/>
      <c r="ABV47" s="585"/>
      <c r="ABW47" s="585"/>
      <c r="ABX47" s="585"/>
      <c r="ABY47" s="585"/>
      <c r="ABZ47" s="585"/>
      <c r="ACA47" s="585"/>
      <c r="ACB47" s="585"/>
      <c r="ACC47" s="585"/>
      <c r="ACD47" s="585"/>
      <c r="ACE47" s="585"/>
      <c r="ACF47" s="585"/>
      <c r="ACG47" s="585"/>
      <c r="ACH47" s="585"/>
      <c r="ACI47" s="585"/>
      <c r="ACJ47" s="585"/>
      <c r="ACK47" s="585"/>
      <c r="ACL47" s="585"/>
      <c r="ACM47" s="585"/>
      <c r="ACN47" s="585"/>
      <c r="ACO47" s="585"/>
      <c r="ACP47" s="585"/>
      <c r="ACQ47" s="585"/>
      <c r="ACR47" s="585"/>
      <c r="ACS47" s="585"/>
      <c r="ACT47" s="585"/>
      <c r="ACU47" s="585"/>
      <c r="ACV47" s="585"/>
      <c r="ACW47" s="585"/>
      <c r="ACX47" s="585"/>
      <c r="ACY47" s="585"/>
      <c r="ACZ47" s="585"/>
      <c r="ADA47" s="585"/>
      <c r="ADB47" s="585"/>
      <c r="ADC47" s="585"/>
      <c r="ADD47" s="585"/>
      <c r="ADE47" s="585"/>
      <c r="ADF47" s="585"/>
      <c r="ADG47" s="585"/>
      <c r="ADH47" s="585"/>
      <c r="ADI47" s="585"/>
      <c r="ADJ47" s="585"/>
      <c r="ADK47" s="585"/>
      <c r="ADL47" s="585"/>
      <c r="ADM47" s="585"/>
      <c r="ADN47" s="585"/>
      <c r="ADO47" s="585"/>
      <c r="ADP47" s="585"/>
      <c r="ADQ47" s="585"/>
      <c r="ADR47" s="585"/>
      <c r="ADS47" s="585"/>
      <c r="ADT47" s="585"/>
      <c r="ADU47" s="585"/>
      <c r="ADV47" s="585"/>
      <c r="ADW47" s="585"/>
      <c r="ADX47" s="585"/>
      <c r="ADY47" s="585"/>
      <c r="ADZ47" s="585"/>
      <c r="AEA47" s="585"/>
      <c r="AEB47" s="585"/>
      <c r="AEC47" s="585"/>
      <c r="AED47" s="585"/>
      <c r="AEE47" s="585"/>
      <c r="AEF47" s="585"/>
      <c r="AEG47" s="585"/>
      <c r="AEH47" s="585"/>
      <c r="AEI47" s="585"/>
      <c r="AEJ47" s="585"/>
      <c r="AEK47" s="585"/>
      <c r="AEL47" s="585"/>
      <c r="AEM47" s="585"/>
      <c r="AEN47" s="585"/>
      <c r="AEO47" s="585"/>
      <c r="AEP47" s="585"/>
      <c r="AEQ47" s="585"/>
      <c r="AER47" s="585"/>
      <c r="AES47" s="585"/>
      <c r="AET47" s="585"/>
      <c r="AEU47" s="585"/>
      <c r="AEV47" s="585"/>
      <c r="AEW47" s="585"/>
      <c r="AEX47" s="585"/>
      <c r="AEY47" s="585"/>
      <c r="AEZ47" s="585"/>
      <c r="AFA47" s="585"/>
      <c r="AFB47" s="585"/>
      <c r="AFC47" s="585"/>
      <c r="AFD47" s="585"/>
      <c r="AFE47" s="585"/>
      <c r="AFF47" s="585"/>
      <c r="AFG47" s="585"/>
      <c r="AFH47" s="585"/>
      <c r="AFI47" s="585"/>
      <c r="AFJ47" s="585"/>
      <c r="AFK47" s="585"/>
      <c r="AFL47" s="585"/>
      <c r="AFM47" s="585"/>
      <c r="AFN47" s="585"/>
      <c r="AFO47" s="585"/>
      <c r="AFP47" s="585"/>
      <c r="AFQ47" s="585"/>
      <c r="AFR47" s="585"/>
      <c r="AFS47" s="585"/>
      <c r="AFT47" s="585"/>
      <c r="AFU47" s="585"/>
      <c r="AFV47" s="585"/>
      <c r="AFW47" s="585"/>
      <c r="AFX47" s="585"/>
      <c r="AFY47" s="585"/>
      <c r="AFZ47" s="585"/>
      <c r="AGA47" s="585"/>
      <c r="AGB47" s="585"/>
      <c r="AGC47" s="585"/>
      <c r="AGD47" s="585"/>
      <c r="AGE47" s="585"/>
      <c r="AGF47" s="585"/>
      <c r="AGG47" s="585"/>
      <c r="AGH47" s="585"/>
      <c r="AGI47" s="585"/>
      <c r="AGJ47" s="585"/>
      <c r="AGK47" s="585"/>
      <c r="AGL47" s="585"/>
      <c r="AGM47" s="585"/>
      <c r="AGN47" s="585"/>
      <c r="AGO47" s="585"/>
      <c r="AGP47" s="585"/>
      <c r="AGQ47" s="585"/>
      <c r="AGR47" s="585"/>
      <c r="AGS47" s="585"/>
      <c r="AGT47" s="585"/>
      <c r="AGU47" s="585"/>
      <c r="AGV47" s="585"/>
      <c r="AGW47" s="585"/>
      <c r="AGX47" s="585"/>
      <c r="AGY47" s="585"/>
      <c r="AGZ47" s="585"/>
      <c r="AHA47" s="585"/>
      <c r="AHB47" s="585"/>
      <c r="AHC47" s="585"/>
      <c r="AHD47" s="585"/>
      <c r="AHE47" s="585"/>
      <c r="AHF47" s="585"/>
      <c r="AHG47" s="585"/>
      <c r="AHH47" s="585"/>
      <c r="AHI47" s="585"/>
      <c r="AHJ47" s="585"/>
      <c r="AHK47" s="585"/>
      <c r="AHL47" s="585"/>
      <c r="AHM47" s="585"/>
      <c r="AHN47" s="585"/>
      <c r="AHO47" s="585"/>
      <c r="AHP47" s="585"/>
      <c r="AHQ47" s="585"/>
      <c r="AHR47" s="585"/>
      <c r="AHS47" s="585"/>
      <c r="AHT47" s="585"/>
      <c r="AHU47" s="585"/>
      <c r="AHV47" s="585"/>
      <c r="AHW47" s="585"/>
      <c r="AHX47" s="585"/>
      <c r="AHY47" s="585"/>
      <c r="AHZ47" s="585"/>
      <c r="AIA47" s="585"/>
      <c r="AIB47" s="585"/>
      <c r="AIC47" s="585"/>
      <c r="AID47" s="585"/>
      <c r="AIE47" s="585"/>
      <c r="AIF47" s="585"/>
      <c r="AIG47" s="585"/>
      <c r="AIH47" s="585"/>
      <c r="AII47" s="585"/>
      <c r="AIJ47" s="585"/>
      <c r="AIK47" s="585"/>
      <c r="AIL47" s="585"/>
      <c r="AIM47" s="585"/>
      <c r="AIN47" s="585"/>
      <c r="AIO47" s="585"/>
      <c r="AIP47" s="585"/>
      <c r="AIQ47" s="585"/>
      <c r="AIR47" s="585"/>
      <c r="AIS47" s="585"/>
      <c r="AIT47" s="585"/>
      <c r="AIU47" s="585"/>
      <c r="AIV47" s="585"/>
      <c r="AIW47" s="585"/>
      <c r="AIX47" s="585"/>
      <c r="AIY47" s="585"/>
      <c r="AIZ47" s="585"/>
      <c r="AJA47" s="585"/>
      <c r="AJB47" s="585"/>
      <c r="AJC47" s="585"/>
      <c r="AJD47" s="585"/>
      <c r="AJE47" s="585"/>
      <c r="AJF47" s="585"/>
      <c r="AJG47" s="585"/>
      <c r="AJH47" s="585"/>
      <c r="AJI47" s="585"/>
      <c r="AJJ47" s="585"/>
      <c r="AJK47" s="585"/>
      <c r="AJL47" s="585"/>
      <c r="AJM47" s="585"/>
      <c r="AJN47" s="585"/>
      <c r="AJO47" s="585"/>
      <c r="AJP47" s="585"/>
      <c r="AJQ47" s="585"/>
      <c r="AJR47" s="585"/>
      <c r="AJS47" s="585"/>
      <c r="AJT47" s="585"/>
      <c r="AJU47" s="585"/>
      <c r="AJV47" s="585"/>
      <c r="AJW47" s="585"/>
      <c r="AJX47" s="585"/>
      <c r="AJY47" s="585"/>
      <c r="AJZ47" s="585"/>
      <c r="AKA47" s="585"/>
      <c r="AKB47" s="585"/>
      <c r="AKC47" s="585"/>
      <c r="AKD47" s="585"/>
      <c r="AKE47" s="585"/>
      <c r="AKF47" s="585"/>
      <c r="AKG47" s="585"/>
      <c r="AKH47" s="585"/>
      <c r="AKI47" s="585"/>
      <c r="AKJ47" s="585"/>
      <c r="AKK47" s="585"/>
      <c r="AKL47" s="585"/>
      <c r="AKM47" s="585"/>
      <c r="AKN47" s="585"/>
      <c r="AKO47" s="585"/>
      <c r="AKP47" s="585"/>
      <c r="AKQ47" s="585"/>
      <c r="AKR47" s="585"/>
      <c r="AKS47" s="585"/>
      <c r="AKT47" s="585"/>
      <c r="AKU47" s="585"/>
      <c r="AKV47" s="585"/>
      <c r="AKW47" s="585"/>
      <c r="AKX47" s="585"/>
      <c r="AKY47" s="585"/>
      <c r="AKZ47" s="585"/>
      <c r="ALA47" s="585"/>
      <c r="ALB47" s="585"/>
      <c r="ALC47" s="585"/>
      <c r="ALD47" s="585"/>
      <c r="ALE47" s="585"/>
      <c r="ALF47" s="585"/>
      <c r="ALG47" s="585"/>
      <c r="ALH47" s="585"/>
      <c r="ALI47" s="585"/>
      <c r="ALJ47" s="585"/>
      <c r="ALK47" s="585"/>
      <c r="ALL47" s="585"/>
      <c r="ALM47" s="585"/>
      <c r="ALN47" s="585"/>
      <c r="ALO47" s="585"/>
      <c r="ALP47" s="585"/>
      <c r="ALQ47" s="585"/>
      <c r="ALR47" s="585"/>
      <c r="ALS47" s="585"/>
      <c r="ALT47" s="585"/>
      <c r="ALU47" s="585"/>
      <c r="ALV47" s="585"/>
      <c r="ALW47" s="585"/>
      <c r="ALX47" s="585"/>
      <c r="ALY47" s="585"/>
      <c r="ALZ47" s="585"/>
      <c r="AMA47" s="585"/>
      <c r="AMB47" s="585"/>
      <c r="AMC47" s="585"/>
      <c r="AMD47" s="585"/>
      <c r="AME47" s="585"/>
      <c r="AMF47" s="585"/>
      <c r="AMG47" s="585"/>
      <c r="AMH47" s="585"/>
      <c r="AMI47" s="585"/>
      <c r="AMJ47" s="585"/>
      <c r="AMK47" s="585"/>
    </row>
    <row r="48" spans="1:1025" ht="10.95" customHeight="1" x14ac:dyDescent="0.35">
      <c r="A48" s="128" t="s">
        <v>2126</v>
      </c>
      <c r="B48" s="432" t="s">
        <v>2127</v>
      </c>
      <c r="C48" s="433" t="s">
        <v>2039</v>
      </c>
      <c r="D48" s="414" t="s">
        <v>345</v>
      </c>
      <c r="E48" s="478">
        <v>0</v>
      </c>
      <c r="F48" s="478">
        <v>0</v>
      </c>
      <c r="G48" s="478">
        <v>0</v>
      </c>
      <c r="H48" s="478">
        <v>0</v>
      </c>
      <c r="I48" s="478">
        <v>0</v>
      </c>
      <c r="J48" s="478">
        <v>0</v>
      </c>
      <c r="K48" s="478">
        <v>0</v>
      </c>
      <c r="L48" s="478">
        <v>0</v>
      </c>
      <c r="M48" s="478">
        <v>0</v>
      </c>
      <c r="N48" s="478">
        <v>0</v>
      </c>
      <c r="O48" s="81"/>
      <c r="P48" s="82">
        <f t="shared" si="2"/>
        <v>0</v>
      </c>
      <c r="Q48" s="83">
        <f t="shared" si="3"/>
        <v>0</v>
      </c>
    </row>
    <row r="49" spans="1:1025" ht="10.95" customHeight="1" x14ac:dyDescent="0.35">
      <c r="A49" s="128" t="s">
        <v>2128</v>
      </c>
      <c r="B49" s="436" t="s">
        <v>2129</v>
      </c>
      <c r="C49" s="437" t="s">
        <v>2040</v>
      </c>
      <c r="D49" s="438" t="s">
        <v>345</v>
      </c>
      <c r="E49" s="482">
        <v>69.337999999999994</v>
      </c>
      <c r="F49" s="482">
        <v>0</v>
      </c>
      <c r="G49" s="482">
        <v>0</v>
      </c>
      <c r="H49" s="482">
        <v>69.337999999999994</v>
      </c>
      <c r="I49" s="482">
        <v>0</v>
      </c>
      <c r="J49" s="482">
        <v>0</v>
      </c>
      <c r="K49" s="482">
        <v>0</v>
      </c>
      <c r="L49" s="482">
        <v>0</v>
      </c>
      <c r="M49" s="482">
        <v>69.337999999999994</v>
      </c>
      <c r="N49" s="482">
        <v>69.337999999999994</v>
      </c>
      <c r="O49" s="81"/>
      <c r="P49" s="86">
        <f t="shared" si="2"/>
        <v>0</v>
      </c>
      <c r="Q49" s="87">
        <f t="shared" si="3"/>
        <v>0</v>
      </c>
    </row>
    <row r="50" spans="1:1025" ht="10.95" customHeight="1" x14ac:dyDescent="0.35">
      <c r="A50" s="128" t="s">
        <v>2130</v>
      </c>
      <c r="B50" s="432" t="s">
        <v>2131</v>
      </c>
      <c r="C50" s="433" t="s">
        <v>2041</v>
      </c>
      <c r="D50" s="414" t="s">
        <v>345</v>
      </c>
      <c r="E50" s="478">
        <v>0</v>
      </c>
      <c r="F50" s="478">
        <v>0</v>
      </c>
      <c r="G50" s="478">
        <v>0</v>
      </c>
      <c r="H50" s="478">
        <v>0</v>
      </c>
      <c r="I50" s="478">
        <v>0</v>
      </c>
      <c r="J50" s="478">
        <v>0</v>
      </c>
      <c r="K50" s="478">
        <v>0</v>
      </c>
      <c r="L50" s="478">
        <v>0</v>
      </c>
      <c r="M50" s="478">
        <v>0</v>
      </c>
      <c r="N50" s="478">
        <v>0</v>
      </c>
      <c r="O50" s="81"/>
      <c r="P50" s="82">
        <f t="shared" si="2"/>
        <v>0</v>
      </c>
      <c r="Q50" s="83">
        <f t="shared" si="3"/>
        <v>0</v>
      </c>
    </row>
    <row r="51" spans="1:1025" ht="10.95" customHeight="1" x14ac:dyDescent="0.35">
      <c r="A51" s="128" t="s">
        <v>2132</v>
      </c>
      <c r="B51" s="418" t="s">
        <v>2133</v>
      </c>
      <c r="C51" s="458" t="s">
        <v>2042</v>
      </c>
      <c r="D51" s="419" t="s">
        <v>345</v>
      </c>
      <c r="E51" s="497">
        <v>69.337999999999994</v>
      </c>
      <c r="F51" s="497">
        <v>0</v>
      </c>
      <c r="G51" s="497">
        <v>0</v>
      </c>
      <c r="H51" s="497">
        <v>69.337999999999994</v>
      </c>
      <c r="I51" s="497">
        <v>0</v>
      </c>
      <c r="J51" s="497">
        <v>0</v>
      </c>
      <c r="K51" s="497">
        <v>0</v>
      </c>
      <c r="L51" s="497">
        <v>0</v>
      </c>
      <c r="M51" s="497">
        <v>69.337999999999994</v>
      </c>
      <c r="N51" s="497">
        <v>69.337999999999994</v>
      </c>
      <c r="O51" s="81"/>
      <c r="P51" s="91">
        <f t="shared" si="2"/>
        <v>0</v>
      </c>
      <c r="Q51" s="92">
        <f t="shared" si="3"/>
        <v>0</v>
      </c>
    </row>
    <row r="52" spans="1:1025" ht="15" customHeight="1" x14ac:dyDescent="0.35">
      <c r="A52" s="128" t="s">
        <v>2134</v>
      </c>
      <c r="B52" s="514" t="s">
        <v>2135</v>
      </c>
      <c r="C52" s="505" t="s">
        <v>2046</v>
      </c>
      <c r="D52" s="569" t="s">
        <v>345</v>
      </c>
      <c r="E52" s="571" t="s">
        <v>888</v>
      </c>
      <c r="F52" s="571" t="s">
        <v>888</v>
      </c>
      <c r="G52" s="571" t="s">
        <v>888</v>
      </c>
      <c r="H52" s="571" t="s">
        <v>888</v>
      </c>
      <c r="I52" s="571" t="s">
        <v>888</v>
      </c>
      <c r="J52" s="571" t="s">
        <v>888</v>
      </c>
      <c r="K52" s="571" t="s">
        <v>888</v>
      </c>
      <c r="L52" s="571" t="s">
        <v>888</v>
      </c>
      <c r="M52" s="571" t="s">
        <v>888</v>
      </c>
      <c r="N52" s="571" t="s">
        <v>888</v>
      </c>
      <c r="O52" s="81"/>
      <c r="P52" s="144" t="str">
        <f t="shared" si="2"/>
        <v>NA</v>
      </c>
      <c r="Q52" s="145" t="str">
        <f t="shared" si="3"/>
        <v>NA</v>
      </c>
    </row>
    <row r="53" spans="1:1025" ht="10.95" customHeight="1" x14ac:dyDescent="0.35">
      <c r="A53" s="128" t="s">
        <v>2136</v>
      </c>
      <c r="B53" s="432" t="s">
        <v>2137</v>
      </c>
      <c r="C53" s="433" t="s">
        <v>2035</v>
      </c>
      <c r="D53" s="414" t="s">
        <v>345</v>
      </c>
      <c r="E53" s="478" t="s">
        <v>888</v>
      </c>
      <c r="F53" s="478" t="s">
        <v>888</v>
      </c>
      <c r="G53" s="478" t="s">
        <v>888</v>
      </c>
      <c r="H53" s="478" t="s">
        <v>888</v>
      </c>
      <c r="I53" s="478" t="s">
        <v>888</v>
      </c>
      <c r="J53" s="478" t="s">
        <v>888</v>
      </c>
      <c r="K53" s="478" t="s">
        <v>888</v>
      </c>
      <c r="L53" s="478" t="s">
        <v>888</v>
      </c>
      <c r="M53" s="478" t="s">
        <v>888</v>
      </c>
      <c r="N53" s="478" t="s">
        <v>888</v>
      </c>
      <c r="O53" s="81"/>
      <c r="P53" s="82" t="str">
        <f t="shared" si="2"/>
        <v>NA</v>
      </c>
      <c r="Q53" s="83" t="str">
        <f t="shared" si="3"/>
        <v>NA</v>
      </c>
    </row>
    <row r="54" spans="1:1025" ht="10.95" customHeight="1" x14ac:dyDescent="0.35">
      <c r="A54" s="128" t="s">
        <v>2138</v>
      </c>
      <c r="B54" s="436" t="s">
        <v>2139</v>
      </c>
      <c r="C54" s="437" t="s">
        <v>1390</v>
      </c>
      <c r="D54" s="438" t="s">
        <v>345</v>
      </c>
      <c r="E54" s="482" t="s">
        <v>888</v>
      </c>
      <c r="F54" s="482" t="s">
        <v>888</v>
      </c>
      <c r="G54" s="482">
        <v>0</v>
      </c>
      <c r="H54" s="482" t="s">
        <v>888</v>
      </c>
      <c r="I54" s="482" t="s">
        <v>888</v>
      </c>
      <c r="J54" s="482" t="s">
        <v>888</v>
      </c>
      <c r="K54" s="482" t="s">
        <v>888</v>
      </c>
      <c r="L54" s="482">
        <v>0</v>
      </c>
      <c r="M54" s="482" t="s">
        <v>888</v>
      </c>
      <c r="N54" s="482" t="s">
        <v>888</v>
      </c>
      <c r="O54" s="81"/>
      <c r="P54" s="86" t="str">
        <f t="shared" si="2"/>
        <v>NA</v>
      </c>
      <c r="Q54" s="87" t="str">
        <f t="shared" si="3"/>
        <v>NA</v>
      </c>
    </row>
    <row r="55" spans="1:1025" ht="10.95" customHeight="1" x14ac:dyDescent="0.35">
      <c r="A55" s="128" t="s">
        <v>2140</v>
      </c>
      <c r="B55" s="432" t="s">
        <v>2141</v>
      </c>
      <c r="C55" s="433" t="s">
        <v>2036</v>
      </c>
      <c r="D55" s="414" t="s">
        <v>345</v>
      </c>
      <c r="E55" s="478" t="s">
        <v>888</v>
      </c>
      <c r="F55" s="478" t="s">
        <v>888</v>
      </c>
      <c r="G55" s="478" t="s">
        <v>888</v>
      </c>
      <c r="H55" s="478" t="s">
        <v>888</v>
      </c>
      <c r="I55" s="478" t="s">
        <v>888</v>
      </c>
      <c r="J55" s="478" t="s">
        <v>888</v>
      </c>
      <c r="K55" s="478" t="s">
        <v>888</v>
      </c>
      <c r="L55" s="478" t="s">
        <v>888</v>
      </c>
      <c r="M55" s="478" t="s">
        <v>888</v>
      </c>
      <c r="N55" s="478" t="s">
        <v>888</v>
      </c>
      <c r="O55" s="81"/>
      <c r="P55" s="82" t="str">
        <f t="shared" si="2"/>
        <v>NA</v>
      </c>
      <c r="Q55" s="83" t="str">
        <f t="shared" si="3"/>
        <v>NA</v>
      </c>
    </row>
    <row r="56" spans="1:1025" s="586" customFormat="1" ht="39" customHeight="1" x14ac:dyDescent="0.35">
      <c r="A56" s="577" t="s">
        <v>2142</v>
      </c>
      <c r="B56" s="578" t="s">
        <v>2143</v>
      </c>
      <c r="C56" s="579" t="s">
        <v>2037</v>
      </c>
      <c r="D56" s="580" t="s">
        <v>345</v>
      </c>
      <c r="E56" s="581" t="s">
        <v>888</v>
      </c>
      <c r="F56" s="581" t="s">
        <v>888</v>
      </c>
      <c r="G56" s="581" t="s">
        <v>888</v>
      </c>
      <c r="H56" s="581" t="s">
        <v>888</v>
      </c>
      <c r="I56" s="581" t="s">
        <v>888</v>
      </c>
      <c r="J56" s="581" t="s">
        <v>888</v>
      </c>
      <c r="K56" s="581" t="s">
        <v>888</v>
      </c>
      <c r="L56" s="581" t="s">
        <v>888</v>
      </c>
      <c r="M56" s="581" t="s">
        <v>888</v>
      </c>
      <c r="N56" s="581" t="s">
        <v>888</v>
      </c>
      <c r="O56" s="582"/>
      <c r="P56" s="583" t="str">
        <f t="shared" si="2"/>
        <v>NA</v>
      </c>
      <c r="Q56" s="584" t="str">
        <f t="shared" si="3"/>
        <v>NA</v>
      </c>
      <c r="R56" s="585"/>
      <c r="S56" s="585"/>
      <c r="T56" s="585"/>
      <c r="U56" s="585"/>
      <c r="V56" s="585"/>
      <c r="W56" s="585"/>
      <c r="X56" s="585"/>
      <c r="Y56" s="585"/>
      <c r="Z56" s="585"/>
      <c r="AA56" s="585"/>
      <c r="AB56" s="585"/>
      <c r="AC56" s="585"/>
      <c r="AD56" s="585"/>
      <c r="AE56" s="585"/>
      <c r="AF56" s="585"/>
      <c r="AG56" s="585"/>
      <c r="AH56" s="585"/>
      <c r="AI56" s="585"/>
      <c r="AJ56" s="585"/>
      <c r="AK56" s="585"/>
      <c r="AL56" s="585"/>
      <c r="AM56" s="585"/>
      <c r="AN56" s="585"/>
      <c r="AO56" s="585"/>
      <c r="AP56" s="585"/>
      <c r="AQ56" s="585"/>
      <c r="AR56" s="585"/>
      <c r="AS56" s="585"/>
      <c r="AT56" s="585"/>
      <c r="AU56" s="585"/>
      <c r="AV56" s="585"/>
      <c r="AW56" s="585"/>
      <c r="AX56" s="585"/>
      <c r="AY56" s="585"/>
      <c r="AZ56" s="585"/>
      <c r="BA56" s="585"/>
      <c r="BB56" s="585"/>
      <c r="BC56" s="585"/>
      <c r="BD56" s="585"/>
      <c r="BE56" s="585"/>
      <c r="BF56" s="585"/>
      <c r="BG56" s="585"/>
      <c r="BH56" s="585"/>
      <c r="BI56" s="585"/>
      <c r="BJ56" s="585"/>
      <c r="BK56" s="585"/>
      <c r="BL56" s="585"/>
      <c r="BM56" s="585"/>
      <c r="BN56" s="585"/>
      <c r="BO56" s="585"/>
      <c r="BP56" s="585"/>
      <c r="BQ56" s="585"/>
      <c r="BR56" s="585"/>
      <c r="BS56" s="585"/>
      <c r="BT56" s="585"/>
      <c r="BU56" s="585"/>
      <c r="BV56" s="585"/>
      <c r="BW56" s="585"/>
      <c r="BX56" s="585"/>
      <c r="BY56" s="585"/>
      <c r="BZ56" s="585"/>
      <c r="CA56" s="585"/>
      <c r="CB56" s="585"/>
      <c r="CC56" s="585"/>
      <c r="CD56" s="585"/>
      <c r="CE56" s="585"/>
      <c r="CF56" s="585"/>
      <c r="CG56" s="585"/>
      <c r="CH56" s="585"/>
      <c r="CI56" s="585"/>
      <c r="CJ56" s="585"/>
      <c r="CK56" s="585"/>
      <c r="CL56" s="585"/>
      <c r="CM56" s="585"/>
      <c r="CN56" s="585"/>
      <c r="CO56" s="585"/>
      <c r="CP56" s="585"/>
      <c r="CQ56" s="585"/>
      <c r="CR56" s="585"/>
      <c r="CS56" s="585"/>
      <c r="CT56" s="585"/>
      <c r="CU56" s="585"/>
      <c r="CV56" s="585"/>
      <c r="CW56" s="585"/>
      <c r="CX56" s="585"/>
      <c r="CY56" s="585"/>
      <c r="CZ56" s="585"/>
      <c r="DA56" s="585"/>
      <c r="DB56" s="585"/>
      <c r="DC56" s="585"/>
      <c r="DD56" s="585"/>
      <c r="DE56" s="585"/>
      <c r="DF56" s="585"/>
      <c r="DG56" s="585"/>
      <c r="DH56" s="585"/>
      <c r="DI56" s="585"/>
      <c r="DJ56" s="585"/>
      <c r="DK56" s="585"/>
      <c r="DL56" s="585"/>
      <c r="DM56" s="585"/>
      <c r="DN56" s="585"/>
      <c r="DO56" s="585"/>
      <c r="DP56" s="585"/>
      <c r="DQ56" s="585"/>
      <c r="DR56" s="585"/>
      <c r="DS56" s="585"/>
      <c r="DT56" s="585"/>
      <c r="DU56" s="585"/>
      <c r="DV56" s="585"/>
      <c r="DW56" s="585"/>
      <c r="DX56" s="585"/>
      <c r="DY56" s="585"/>
      <c r="DZ56" s="585"/>
      <c r="EA56" s="585"/>
      <c r="EB56" s="585"/>
      <c r="EC56" s="585"/>
      <c r="ED56" s="585"/>
      <c r="EE56" s="585"/>
      <c r="EF56" s="585"/>
      <c r="EG56" s="585"/>
      <c r="EH56" s="585"/>
      <c r="EI56" s="585"/>
      <c r="EJ56" s="585"/>
      <c r="EK56" s="585"/>
      <c r="EL56" s="585"/>
      <c r="EM56" s="585"/>
      <c r="EN56" s="585"/>
      <c r="EO56" s="585"/>
      <c r="EP56" s="585"/>
      <c r="EQ56" s="585"/>
      <c r="ER56" s="585"/>
      <c r="ES56" s="585"/>
      <c r="ET56" s="585"/>
      <c r="EU56" s="585"/>
      <c r="EV56" s="585"/>
      <c r="EW56" s="585"/>
      <c r="EX56" s="585"/>
      <c r="EY56" s="585"/>
      <c r="EZ56" s="585"/>
      <c r="FA56" s="585"/>
      <c r="FB56" s="585"/>
      <c r="FC56" s="585"/>
      <c r="FD56" s="585"/>
      <c r="FE56" s="585"/>
      <c r="FF56" s="585"/>
      <c r="FG56" s="585"/>
      <c r="FH56" s="585"/>
      <c r="FI56" s="585"/>
      <c r="FJ56" s="585"/>
      <c r="FK56" s="585"/>
      <c r="FL56" s="585"/>
      <c r="FM56" s="585"/>
      <c r="FN56" s="585"/>
      <c r="FO56" s="585"/>
      <c r="FP56" s="585"/>
      <c r="FQ56" s="585"/>
      <c r="FR56" s="585"/>
      <c r="FS56" s="585"/>
      <c r="FT56" s="585"/>
      <c r="FU56" s="585"/>
      <c r="FV56" s="585"/>
      <c r="FW56" s="585"/>
      <c r="FX56" s="585"/>
      <c r="FY56" s="585"/>
      <c r="FZ56" s="585"/>
      <c r="GA56" s="585"/>
      <c r="GB56" s="585"/>
      <c r="GC56" s="585"/>
      <c r="GD56" s="585"/>
      <c r="GE56" s="585"/>
      <c r="GF56" s="585"/>
      <c r="GG56" s="585"/>
      <c r="GH56" s="585"/>
      <c r="GI56" s="585"/>
      <c r="GJ56" s="585"/>
      <c r="GK56" s="585"/>
      <c r="GL56" s="585"/>
      <c r="GM56" s="585"/>
      <c r="GN56" s="585"/>
      <c r="GO56" s="585"/>
      <c r="GP56" s="585"/>
      <c r="GQ56" s="585"/>
      <c r="GR56" s="585"/>
      <c r="GS56" s="585"/>
      <c r="GT56" s="585"/>
      <c r="GU56" s="585"/>
      <c r="GV56" s="585"/>
      <c r="GW56" s="585"/>
      <c r="GX56" s="585"/>
      <c r="GY56" s="585"/>
      <c r="GZ56" s="585"/>
      <c r="HA56" s="585"/>
      <c r="HB56" s="585"/>
      <c r="HC56" s="585"/>
      <c r="HD56" s="585"/>
      <c r="HE56" s="585"/>
      <c r="HF56" s="585"/>
      <c r="HG56" s="585"/>
      <c r="HH56" s="585"/>
      <c r="HI56" s="585"/>
      <c r="HJ56" s="585"/>
      <c r="HK56" s="585"/>
      <c r="HL56" s="585"/>
      <c r="HM56" s="585"/>
      <c r="HN56" s="585"/>
      <c r="HO56" s="585"/>
      <c r="HP56" s="585"/>
      <c r="HQ56" s="585"/>
      <c r="HR56" s="585"/>
      <c r="HS56" s="585"/>
      <c r="HT56" s="585"/>
      <c r="HU56" s="585"/>
      <c r="HV56" s="585"/>
      <c r="HW56" s="585"/>
      <c r="HX56" s="585"/>
      <c r="HY56" s="585"/>
      <c r="HZ56" s="585"/>
      <c r="IA56" s="585"/>
      <c r="IB56" s="585"/>
      <c r="IC56" s="585"/>
      <c r="ID56" s="585"/>
      <c r="IE56" s="585"/>
      <c r="IF56" s="585"/>
      <c r="IG56" s="585"/>
      <c r="IH56" s="585"/>
      <c r="II56" s="585"/>
      <c r="IJ56" s="585"/>
      <c r="IK56" s="585"/>
      <c r="IL56" s="585"/>
      <c r="IM56" s="585"/>
      <c r="IN56" s="585"/>
      <c r="IO56" s="585"/>
      <c r="IP56" s="585"/>
      <c r="IQ56" s="585"/>
      <c r="IR56" s="585"/>
      <c r="IS56" s="585"/>
      <c r="IT56" s="585"/>
      <c r="IU56" s="585"/>
      <c r="IV56" s="585"/>
      <c r="IW56" s="585"/>
      <c r="IX56" s="585"/>
      <c r="IY56" s="585"/>
      <c r="IZ56" s="585"/>
      <c r="JA56" s="585"/>
      <c r="JB56" s="585"/>
      <c r="JC56" s="585"/>
      <c r="JD56" s="585"/>
      <c r="JE56" s="585"/>
      <c r="JF56" s="585"/>
      <c r="JG56" s="585"/>
      <c r="JH56" s="585"/>
      <c r="JI56" s="585"/>
      <c r="JJ56" s="585"/>
      <c r="JK56" s="585"/>
      <c r="JL56" s="585"/>
      <c r="JM56" s="585"/>
      <c r="JN56" s="585"/>
      <c r="JO56" s="585"/>
      <c r="JP56" s="585"/>
      <c r="JQ56" s="585"/>
      <c r="JR56" s="585"/>
      <c r="JS56" s="585"/>
      <c r="JT56" s="585"/>
      <c r="JU56" s="585"/>
      <c r="JV56" s="585"/>
      <c r="JW56" s="585"/>
      <c r="JX56" s="585"/>
      <c r="JY56" s="585"/>
      <c r="JZ56" s="585"/>
      <c r="KA56" s="585"/>
      <c r="KB56" s="585"/>
      <c r="KC56" s="585"/>
      <c r="KD56" s="585"/>
      <c r="KE56" s="585"/>
      <c r="KF56" s="585"/>
      <c r="KG56" s="585"/>
      <c r="KH56" s="585"/>
      <c r="KI56" s="585"/>
      <c r="KJ56" s="585"/>
      <c r="KK56" s="585"/>
      <c r="KL56" s="585"/>
      <c r="KM56" s="585"/>
      <c r="KN56" s="585"/>
      <c r="KO56" s="585"/>
      <c r="KP56" s="585"/>
      <c r="KQ56" s="585"/>
      <c r="KR56" s="585"/>
      <c r="KS56" s="585"/>
      <c r="KT56" s="585"/>
      <c r="KU56" s="585"/>
      <c r="KV56" s="585"/>
      <c r="KW56" s="585"/>
      <c r="KX56" s="585"/>
      <c r="KY56" s="585"/>
      <c r="KZ56" s="585"/>
      <c r="LA56" s="585"/>
      <c r="LB56" s="585"/>
      <c r="LC56" s="585"/>
      <c r="LD56" s="585"/>
      <c r="LE56" s="585"/>
      <c r="LF56" s="585"/>
      <c r="LG56" s="585"/>
      <c r="LH56" s="585"/>
      <c r="LI56" s="585"/>
      <c r="LJ56" s="585"/>
      <c r="LK56" s="585"/>
      <c r="LL56" s="585"/>
      <c r="LM56" s="585"/>
      <c r="LN56" s="585"/>
      <c r="LO56" s="585"/>
      <c r="LP56" s="585"/>
      <c r="LQ56" s="585"/>
      <c r="LR56" s="585"/>
      <c r="LS56" s="585"/>
      <c r="LT56" s="585"/>
      <c r="LU56" s="585"/>
      <c r="LV56" s="585"/>
      <c r="LW56" s="585"/>
      <c r="LX56" s="585"/>
      <c r="LY56" s="585"/>
      <c r="LZ56" s="585"/>
      <c r="MA56" s="585"/>
      <c r="MB56" s="585"/>
      <c r="MC56" s="585"/>
      <c r="MD56" s="585"/>
      <c r="ME56" s="585"/>
      <c r="MF56" s="585"/>
      <c r="MG56" s="585"/>
      <c r="MH56" s="585"/>
      <c r="MI56" s="585"/>
      <c r="MJ56" s="585"/>
      <c r="MK56" s="585"/>
      <c r="ML56" s="585"/>
      <c r="MM56" s="585"/>
      <c r="MN56" s="585"/>
      <c r="MO56" s="585"/>
      <c r="MP56" s="585"/>
      <c r="MQ56" s="585"/>
      <c r="MR56" s="585"/>
      <c r="MS56" s="585"/>
      <c r="MT56" s="585"/>
      <c r="MU56" s="585"/>
      <c r="MV56" s="585"/>
      <c r="MW56" s="585"/>
      <c r="MX56" s="585"/>
      <c r="MY56" s="585"/>
      <c r="MZ56" s="585"/>
      <c r="NA56" s="585"/>
      <c r="NB56" s="585"/>
      <c r="NC56" s="585"/>
      <c r="ND56" s="585"/>
      <c r="NE56" s="585"/>
      <c r="NF56" s="585"/>
      <c r="NG56" s="585"/>
      <c r="NH56" s="585"/>
      <c r="NI56" s="585"/>
      <c r="NJ56" s="585"/>
      <c r="NK56" s="585"/>
      <c r="NL56" s="585"/>
      <c r="NM56" s="585"/>
      <c r="NN56" s="585"/>
      <c r="NO56" s="585"/>
      <c r="NP56" s="585"/>
      <c r="NQ56" s="585"/>
      <c r="NR56" s="585"/>
      <c r="NS56" s="585"/>
      <c r="NT56" s="585"/>
      <c r="NU56" s="585"/>
      <c r="NV56" s="585"/>
      <c r="NW56" s="585"/>
      <c r="NX56" s="585"/>
      <c r="NY56" s="585"/>
      <c r="NZ56" s="585"/>
      <c r="OA56" s="585"/>
      <c r="OB56" s="585"/>
      <c r="OC56" s="585"/>
      <c r="OD56" s="585"/>
      <c r="OE56" s="585"/>
      <c r="OF56" s="585"/>
      <c r="OG56" s="585"/>
      <c r="OH56" s="585"/>
      <c r="OI56" s="585"/>
      <c r="OJ56" s="585"/>
      <c r="OK56" s="585"/>
      <c r="OL56" s="585"/>
      <c r="OM56" s="585"/>
      <c r="ON56" s="585"/>
      <c r="OO56" s="585"/>
      <c r="OP56" s="585"/>
      <c r="OQ56" s="585"/>
      <c r="OR56" s="585"/>
      <c r="OS56" s="585"/>
      <c r="OT56" s="585"/>
      <c r="OU56" s="585"/>
      <c r="OV56" s="585"/>
      <c r="OW56" s="585"/>
      <c r="OX56" s="585"/>
      <c r="OY56" s="585"/>
      <c r="OZ56" s="585"/>
      <c r="PA56" s="585"/>
      <c r="PB56" s="585"/>
      <c r="PC56" s="585"/>
      <c r="PD56" s="585"/>
      <c r="PE56" s="585"/>
      <c r="PF56" s="585"/>
      <c r="PG56" s="585"/>
      <c r="PH56" s="585"/>
      <c r="PI56" s="585"/>
      <c r="PJ56" s="585"/>
      <c r="PK56" s="585"/>
      <c r="PL56" s="585"/>
      <c r="PM56" s="585"/>
      <c r="PN56" s="585"/>
      <c r="PO56" s="585"/>
      <c r="PP56" s="585"/>
      <c r="PQ56" s="585"/>
      <c r="PR56" s="585"/>
      <c r="PS56" s="585"/>
      <c r="PT56" s="585"/>
      <c r="PU56" s="585"/>
      <c r="PV56" s="585"/>
      <c r="PW56" s="585"/>
      <c r="PX56" s="585"/>
      <c r="PY56" s="585"/>
      <c r="PZ56" s="585"/>
      <c r="QA56" s="585"/>
      <c r="QB56" s="585"/>
      <c r="QC56" s="585"/>
      <c r="QD56" s="585"/>
      <c r="QE56" s="585"/>
      <c r="QF56" s="585"/>
      <c r="QG56" s="585"/>
      <c r="QH56" s="585"/>
      <c r="QI56" s="585"/>
      <c r="QJ56" s="585"/>
      <c r="QK56" s="585"/>
      <c r="QL56" s="585"/>
      <c r="QM56" s="585"/>
      <c r="QN56" s="585"/>
      <c r="QO56" s="585"/>
      <c r="QP56" s="585"/>
      <c r="QQ56" s="585"/>
      <c r="QR56" s="585"/>
      <c r="QS56" s="585"/>
      <c r="QT56" s="585"/>
      <c r="QU56" s="585"/>
      <c r="QV56" s="585"/>
      <c r="QW56" s="585"/>
      <c r="QX56" s="585"/>
      <c r="QY56" s="585"/>
      <c r="QZ56" s="585"/>
      <c r="RA56" s="585"/>
      <c r="RB56" s="585"/>
      <c r="RC56" s="585"/>
      <c r="RD56" s="585"/>
      <c r="RE56" s="585"/>
      <c r="RF56" s="585"/>
      <c r="RG56" s="585"/>
      <c r="RH56" s="585"/>
      <c r="RI56" s="585"/>
      <c r="RJ56" s="585"/>
      <c r="RK56" s="585"/>
      <c r="RL56" s="585"/>
      <c r="RM56" s="585"/>
      <c r="RN56" s="585"/>
      <c r="RO56" s="585"/>
      <c r="RP56" s="585"/>
      <c r="RQ56" s="585"/>
      <c r="RR56" s="585"/>
      <c r="RS56" s="585"/>
      <c r="RT56" s="585"/>
      <c r="RU56" s="585"/>
      <c r="RV56" s="585"/>
      <c r="RW56" s="585"/>
      <c r="RX56" s="585"/>
      <c r="RY56" s="585"/>
      <c r="RZ56" s="585"/>
      <c r="SA56" s="585"/>
      <c r="SB56" s="585"/>
      <c r="SC56" s="585"/>
      <c r="SD56" s="585"/>
      <c r="SE56" s="585"/>
      <c r="SF56" s="585"/>
      <c r="SG56" s="585"/>
      <c r="SH56" s="585"/>
      <c r="SI56" s="585"/>
      <c r="SJ56" s="585"/>
      <c r="SK56" s="585"/>
      <c r="SL56" s="585"/>
      <c r="SM56" s="585"/>
      <c r="SN56" s="585"/>
      <c r="SO56" s="585"/>
      <c r="SP56" s="585"/>
      <c r="SQ56" s="585"/>
      <c r="SR56" s="585"/>
      <c r="SS56" s="585"/>
      <c r="ST56" s="585"/>
      <c r="SU56" s="585"/>
      <c r="SV56" s="585"/>
      <c r="SW56" s="585"/>
      <c r="SX56" s="585"/>
      <c r="SY56" s="585"/>
      <c r="SZ56" s="585"/>
      <c r="TA56" s="585"/>
      <c r="TB56" s="585"/>
      <c r="TC56" s="585"/>
      <c r="TD56" s="585"/>
      <c r="TE56" s="585"/>
      <c r="TF56" s="585"/>
      <c r="TG56" s="585"/>
      <c r="TH56" s="585"/>
      <c r="TI56" s="585"/>
      <c r="TJ56" s="585"/>
      <c r="TK56" s="585"/>
      <c r="TL56" s="585"/>
      <c r="TM56" s="585"/>
      <c r="TN56" s="585"/>
      <c r="TO56" s="585"/>
      <c r="TP56" s="585"/>
      <c r="TQ56" s="585"/>
      <c r="TR56" s="585"/>
      <c r="TS56" s="585"/>
      <c r="TT56" s="585"/>
      <c r="TU56" s="585"/>
      <c r="TV56" s="585"/>
      <c r="TW56" s="585"/>
      <c r="TX56" s="585"/>
      <c r="TY56" s="585"/>
      <c r="TZ56" s="585"/>
      <c r="UA56" s="585"/>
      <c r="UB56" s="585"/>
      <c r="UC56" s="585"/>
      <c r="UD56" s="585"/>
      <c r="UE56" s="585"/>
      <c r="UF56" s="585"/>
      <c r="UG56" s="585"/>
      <c r="UH56" s="585"/>
      <c r="UI56" s="585"/>
      <c r="UJ56" s="585"/>
      <c r="UK56" s="585"/>
      <c r="UL56" s="585"/>
      <c r="UM56" s="585"/>
      <c r="UN56" s="585"/>
      <c r="UO56" s="585"/>
      <c r="UP56" s="585"/>
      <c r="UQ56" s="585"/>
      <c r="UR56" s="585"/>
      <c r="US56" s="585"/>
      <c r="UT56" s="585"/>
      <c r="UU56" s="585"/>
      <c r="UV56" s="585"/>
      <c r="UW56" s="585"/>
      <c r="UX56" s="585"/>
      <c r="UY56" s="585"/>
      <c r="UZ56" s="585"/>
      <c r="VA56" s="585"/>
      <c r="VB56" s="585"/>
      <c r="VC56" s="585"/>
      <c r="VD56" s="585"/>
      <c r="VE56" s="585"/>
      <c r="VF56" s="585"/>
      <c r="VG56" s="585"/>
      <c r="VH56" s="585"/>
      <c r="VI56" s="585"/>
      <c r="VJ56" s="585"/>
      <c r="VK56" s="585"/>
      <c r="VL56" s="585"/>
      <c r="VM56" s="585"/>
      <c r="VN56" s="585"/>
      <c r="VO56" s="585"/>
      <c r="VP56" s="585"/>
      <c r="VQ56" s="585"/>
      <c r="VR56" s="585"/>
      <c r="VS56" s="585"/>
      <c r="VT56" s="585"/>
      <c r="VU56" s="585"/>
      <c r="VV56" s="585"/>
      <c r="VW56" s="585"/>
      <c r="VX56" s="585"/>
      <c r="VY56" s="585"/>
      <c r="VZ56" s="585"/>
      <c r="WA56" s="585"/>
      <c r="WB56" s="585"/>
      <c r="WC56" s="585"/>
      <c r="WD56" s="585"/>
      <c r="WE56" s="585"/>
      <c r="WF56" s="585"/>
      <c r="WG56" s="585"/>
      <c r="WH56" s="585"/>
      <c r="WI56" s="585"/>
      <c r="WJ56" s="585"/>
      <c r="WK56" s="585"/>
      <c r="WL56" s="585"/>
      <c r="WM56" s="585"/>
      <c r="WN56" s="585"/>
      <c r="WO56" s="585"/>
      <c r="WP56" s="585"/>
      <c r="WQ56" s="585"/>
      <c r="WR56" s="585"/>
      <c r="WS56" s="585"/>
      <c r="WT56" s="585"/>
      <c r="WU56" s="585"/>
      <c r="WV56" s="585"/>
      <c r="WW56" s="585"/>
      <c r="WX56" s="585"/>
      <c r="WY56" s="585"/>
      <c r="WZ56" s="585"/>
      <c r="XA56" s="585"/>
      <c r="XB56" s="585"/>
      <c r="XC56" s="585"/>
      <c r="XD56" s="585"/>
      <c r="XE56" s="585"/>
      <c r="XF56" s="585"/>
      <c r="XG56" s="585"/>
      <c r="XH56" s="585"/>
      <c r="XI56" s="585"/>
      <c r="XJ56" s="585"/>
      <c r="XK56" s="585"/>
      <c r="XL56" s="585"/>
      <c r="XM56" s="585"/>
      <c r="XN56" s="585"/>
      <c r="XO56" s="585"/>
      <c r="XP56" s="585"/>
      <c r="XQ56" s="585"/>
      <c r="XR56" s="585"/>
      <c r="XS56" s="585"/>
      <c r="XT56" s="585"/>
      <c r="XU56" s="585"/>
      <c r="XV56" s="585"/>
      <c r="XW56" s="585"/>
      <c r="XX56" s="585"/>
      <c r="XY56" s="585"/>
      <c r="XZ56" s="585"/>
      <c r="YA56" s="585"/>
      <c r="YB56" s="585"/>
      <c r="YC56" s="585"/>
      <c r="YD56" s="585"/>
      <c r="YE56" s="585"/>
      <c r="YF56" s="585"/>
      <c r="YG56" s="585"/>
      <c r="YH56" s="585"/>
      <c r="YI56" s="585"/>
      <c r="YJ56" s="585"/>
      <c r="YK56" s="585"/>
      <c r="YL56" s="585"/>
      <c r="YM56" s="585"/>
      <c r="YN56" s="585"/>
      <c r="YO56" s="585"/>
      <c r="YP56" s="585"/>
      <c r="YQ56" s="585"/>
      <c r="YR56" s="585"/>
      <c r="YS56" s="585"/>
      <c r="YT56" s="585"/>
      <c r="YU56" s="585"/>
      <c r="YV56" s="585"/>
      <c r="YW56" s="585"/>
      <c r="YX56" s="585"/>
      <c r="YY56" s="585"/>
      <c r="YZ56" s="585"/>
      <c r="ZA56" s="585"/>
      <c r="ZB56" s="585"/>
      <c r="ZC56" s="585"/>
      <c r="ZD56" s="585"/>
      <c r="ZE56" s="585"/>
      <c r="ZF56" s="585"/>
      <c r="ZG56" s="585"/>
      <c r="ZH56" s="585"/>
      <c r="ZI56" s="585"/>
      <c r="ZJ56" s="585"/>
      <c r="ZK56" s="585"/>
      <c r="ZL56" s="585"/>
      <c r="ZM56" s="585"/>
      <c r="ZN56" s="585"/>
      <c r="ZO56" s="585"/>
      <c r="ZP56" s="585"/>
      <c r="ZQ56" s="585"/>
      <c r="ZR56" s="585"/>
      <c r="ZS56" s="585"/>
      <c r="ZT56" s="585"/>
      <c r="ZU56" s="585"/>
      <c r="ZV56" s="585"/>
      <c r="ZW56" s="585"/>
      <c r="ZX56" s="585"/>
      <c r="ZY56" s="585"/>
      <c r="ZZ56" s="585"/>
      <c r="AAA56" s="585"/>
      <c r="AAB56" s="585"/>
      <c r="AAC56" s="585"/>
      <c r="AAD56" s="585"/>
      <c r="AAE56" s="585"/>
      <c r="AAF56" s="585"/>
      <c r="AAG56" s="585"/>
      <c r="AAH56" s="585"/>
      <c r="AAI56" s="585"/>
      <c r="AAJ56" s="585"/>
      <c r="AAK56" s="585"/>
      <c r="AAL56" s="585"/>
      <c r="AAM56" s="585"/>
      <c r="AAN56" s="585"/>
      <c r="AAO56" s="585"/>
      <c r="AAP56" s="585"/>
      <c r="AAQ56" s="585"/>
      <c r="AAR56" s="585"/>
      <c r="AAS56" s="585"/>
      <c r="AAT56" s="585"/>
      <c r="AAU56" s="585"/>
      <c r="AAV56" s="585"/>
      <c r="AAW56" s="585"/>
      <c r="AAX56" s="585"/>
      <c r="AAY56" s="585"/>
      <c r="AAZ56" s="585"/>
      <c r="ABA56" s="585"/>
      <c r="ABB56" s="585"/>
      <c r="ABC56" s="585"/>
      <c r="ABD56" s="585"/>
      <c r="ABE56" s="585"/>
      <c r="ABF56" s="585"/>
      <c r="ABG56" s="585"/>
      <c r="ABH56" s="585"/>
      <c r="ABI56" s="585"/>
      <c r="ABJ56" s="585"/>
      <c r="ABK56" s="585"/>
      <c r="ABL56" s="585"/>
      <c r="ABM56" s="585"/>
      <c r="ABN56" s="585"/>
      <c r="ABO56" s="585"/>
      <c r="ABP56" s="585"/>
      <c r="ABQ56" s="585"/>
      <c r="ABR56" s="585"/>
      <c r="ABS56" s="585"/>
      <c r="ABT56" s="585"/>
      <c r="ABU56" s="585"/>
      <c r="ABV56" s="585"/>
      <c r="ABW56" s="585"/>
      <c r="ABX56" s="585"/>
      <c r="ABY56" s="585"/>
      <c r="ABZ56" s="585"/>
      <c r="ACA56" s="585"/>
      <c r="ACB56" s="585"/>
      <c r="ACC56" s="585"/>
      <c r="ACD56" s="585"/>
      <c r="ACE56" s="585"/>
      <c r="ACF56" s="585"/>
      <c r="ACG56" s="585"/>
      <c r="ACH56" s="585"/>
      <c r="ACI56" s="585"/>
      <c r="ACJ56" s="585"/>
      <c r="ACK56" s="585"/>
      <c r="ACL56" s="585"/>
      <c r="ACM56" s="585"/>
      <c r="ACN56" s="585"/>
      <c r="ACO56" s="585"/>
      <c r="ACP56" s="585"/>
      <c r="ACQ56" s="585"/>
      <c r="ACR56" s="585"/>
      <c r="ACS56" s="585"/>
      <c r="ACT56" s="585"/>
      <c r="ACU56" s="585"/>
      <c r="ACV56" s="585"/>
      <c r="ACW56" s="585"/>
      <c r="ACX56" s="585"/>
      <c r="ACY56" s="585"/>
      <c r="ACZ56" s="585"/>
      <c r="ADA56" s="585"/>
      <c r="ADB56" s="585"/>
      <c r="ADC56" s="585"/>
      <c r="ADD56" s="585"/>
      <c r="ADE56" s="585"/>
      <c r="ADF56" s="585"/>
      <c r="ADG56" s="585"/>
      <c r="ADH56" s="585"/>
      <c r="ADI56" s="585"/>
      <c r="ADJ56" s="585"/>
      <c r="ADK56" s="585"/>
      <c r="ADL56" s="585"/>
      <c r="ADM56" s="585"/>
      <c r="ADN56" s="585"/>
      <c r="ADO56" s="585"/>
      <c r="ADP56" s="585"/>
      <c r="ADQ56" s="585"/>
      <c r="ADR56" s="585"/>
      <c r="ADS56" s="585"/>
      <c r="ADT56" s="585"/>
      <c r="ADU56" s="585"/>
      <c r="ADV56" s="585"/>
      <c r="ADW56" s="585"/>
      <c r="ADX56" s="585"/>
      <c r="ADY56" s="585"/>
      <c r="ADZ56" s="585"/>
      <c r="AEA56" s="585"/>
      <c r="AEB56" s="585"/>
      <c r="AEC56" s="585"/>
      <c r="AED56" s="585"/>
      <c r="AEE56" s="585"/>
      <c r="AEF56" s="585"/>
      <c r="AEG56" s="585"/>
      <c r="AEH56" s="585"/>
      <c r="AEI56" s="585"/>
      <c r="AEJ56" s="585"/>
      <c r="AEK56" s="585"/>
      <c r="AEL56" s="585"/>
      <c r="AEM56" s="585"/>
      <c r="AEN56" s="585"/>
      <c r="AEO56" s="585"/>
      <c r="AEP56" s="585"/>
      <c r="AEQ56" s="585"/>
      <c r="AER56" s="585"/>
      <c r="AES56" s="585"/>
      <c r="AET56" s="585"/>
      <c r="AEU56" s="585"/>
      <c r="AEV56" s="585"/>
      <c r="AEW56" s="585"/>
      <c r="AEX56" s="585"/>
      <c r="AEY56" s="585"/>
      <c r="AEZ56" s="585"/>
      <c r="AFA56" s="585"/>
      <c r="AFB56" s="585"/>
      <c r="AFC56" s="585"/>
      <c r="AFD56" s="585"/>
      <c r="AFE56" s="585"/>
      <c r="AFF56" s="585"/>
      <c r="AFG56" s="585"/>
      <c r="AFH56" s="585"/>
      <c r="AFI56" s="585"/>
      <c r="AFJ56" s="585"/>
      <c r="AFK56" s="585"/>
      <c r="AFL56" s="585"/>
      <c r="AFM56" s="585"/>
      <c r="AFN56" s="585"/>
      <c r="AFO56" s="585"/>
      <c r="AFP56" s="585"/>
      <c r="AFQ56" s="585"/>
      <c r="AFR56" s="585"/>
      <c r="AFS56" s="585"/>
      <c r="AFT56" s="585"/>
      <c r="AFU56" s="585"/>
      <c r="AFV56" s="585"/>
      <c r="AFW56" s="585"/>
      <c r="AFX56" s="585"/>
      <c r="AFY56" s="585"/>
      <c r="AFZ56" s="585"/>
      <c r="AGA56" s="585"/>
      <c r="AGB56" s="585"/>
      <c r="AGC56" s="585"/>
      <c r="AGD56" s="585"/>
      <c r="AGE56" s="585"/>
      <c r="AGF56" s="585"/>
      <c r="AGG56" s="585"/>
      <c r="AGH56" s="585"/>
      <c r="AGI56" s="585"/>
      <c r="AGJ56" s="585"/>
      <c r="AGK56" s="585"/>
      <c r="AGL56" s="585"/>
      <c r="AGM56" s="585"/>
      <c r="AGN56" s="585"/>
      <c r="AGO56" s="585"/>
      <c r="AGP56" s="585"/>
      <c r="AGQ56" s="585"/>
      <c r="AGR56" s="585"/>
      <c r="AGS56" s="585"/>
      <c r="AGT56" s="585"/>
      <c r="AGU56" s="585"/>
      <c r="AGV56" s="585"/>
      <c r="AGW56" s="585"/>
      <c r="AGX56" s="585"/>
      <c r="AGY56" s="585"/>
      <c r="AGZ56" s="585"/>
      <c r="AHA56" s="585"/>
      <c r="AHB56" s="585"/>
      <c r="AHC56" s="585"/>
      <c r="AHD56" s="585"/>
      <c r="AHE56" s="585"/>
      <c r="AHF56" s="585"/>
      <c r="AHG56" s="585"/>
      <c r="AHH56" s="585"/>
      <c r="AHI56" s="585"/>
      <c r="AHJ56" s="585"/>
      <c r="AHK56" s="585"/>
      <c r="AHL56" s="585"/>
      <c r="AHM56" s="585"/>
      <c r="AHN56" s="585"/>
      <c r="AHO56" s="585"/>
      <c r="AHP56" s="585"/>
      <c r="AHQ56" s="585"/>
      <c r="AHR56" s="585"/>
      <c r="AHS56" s="585"/>
      <c r="AHT56" s="585"/>
      <c r="AHU56" s="585"/>
      <c r="AHV56" s="585"/>
      <c r="AHW56" s="585"/>
      <c r="AHX56" s="585"/>
      <c r="AHY56" s="585"/>
      <c r="AHZ56" s="585"/>
      <c r="AIA56" s="585"/>
      <c r="AIB56" s="585"/>
      <c r="AIC56" s="585"/>
      <c r="AID56" s="585"/>
      <c r="AIE56" s="585"/>
      <c r="AIF56" s="585"/>
      <c r="AIG56" s="585"/>
      <c r="AIH56" s="585"/>
      <c r="AII56" s="585"/>
      <c r="AIJ56" s="585"/>
      <c r="AIK56" s="585"/>
      <c r="AIL56" s="585"/>
      <c r="AIM56" s="585"/>
      <c r="AIN56" s="585"/>
      <c r="AIO56" s="585"/>
      <c r="AIP56" s="585"/>
      <c r="AIQ56" s="585"/>
      <c r="AIR56" s="585"/>
      <c r="AIS56" s="585"/>
      <c r="AIT56" s="585"/>
      <c r="AIU56" s="585"/>
      <c r="AIV56" s="585"/>
      <c r="AIW56" s="585"/>
      <c r="AIX56" s="585"/>
      <c r="AIY56" s="585"/>
      <c r="AIZ56" s="585"/>
      <c r="AJA56" s="585"/>
      <c r="AJB56" s="585"/>
      <c r="AJC56" s="585"/>
      <c r="AJD56" s="585"/>
      <c r="AJE56" s="585"/>
      <c r="AJF56" s="585"/>
      <c r="AJG56" s="585"/>
      <c r="AJH56" s="585"/>
      <c r="AJI56" s="585"/>
      <c r="AJJ56" s="585"/>
      <c r="AJK56" s="585"/>
      <c r="AJL56" s="585"/>
      <c r="AJM56" s="585"/>
      <c r="AJN56" s="585"/>
      <c r="AJO56" s="585"/>
      <c r="AJP56" s="585"/>
      <c r="AJQ56" s="585"/>
      <c r="AJR56" s="585"/>
      <c r="AJS56" s="585"/>
      <c r="AJT56" s="585"/>
      <c r="AJU56" s="585"/>
      <c r="AJV56" s="585"/>
      <c r="AJW56" s="585"/>
      <c r="AJX56" s="585"/>
      <c r="AJY56" s="585"/>
      <c r="AJZ56" s="585"/>
      <c r="AKA56" s="585"/>
      <c r="AKB56" s="585"/>
      <c r="AKC56" s="585"/>
      <c r="AKD56" s="585"/>
      <c r="AKE56" s="585"/>
      <c r="AKF56" s="585"/>
      <c r="AKG56" s="585"/>
      <c r="AKH56" s="585"/>
      <c r="AKI56" s="585"/>
      <c r="AKJ56" s="585"/>
      <c r="AKK56" s="585"/>
      <c r="AKL56" s="585"/>
      <c r="AKM56" s="585"/>
      <c r="AKN56" s="585"/>
      <c r="AKO56" s="585"/>
      <c r="AKP56" s="585"/>
      <c r="AKQ56" s="585"/>
      <c r="AKR56" s="585"/>
      <c r="AKS56" s="585"/>
      <c r="AKT56" s="585"/>
      <c r="AKU56" s="585"/>
      <c r="AKV56" s="585"/>
      <c r="AKW56" s="585"/>
      <c r="AKX56" s="585"/>
      <c r="AKY56" s="585"/>
      <c r="AKZ56" s="585"/>
      <c r="ALA56" s="585"/>
      <c r="ALB56" s="585"/>
      <c r="ALC56" s="585"/>
      <c r="ALD56" s="585"/>
      <c r="ALE56" s="585"/>
      <c r="ALF56" s="585"/>
      <c r="ALG56" s="585"/>
      <c r="ALH56" s="585"/>
      <c r="ALI56" s="585"/>
      <c r="ALJ56" s="585"/>
      <c r="ALK56" s="585"/>
      <c r="ALL56" s="585"/>
      <c r="ALM56" s="585"/>
      <c r="ALN56" s="585"/>
      <c r="ALO56" s="585"/>
      <c r="ALP56" s="585"/>
      <c r="ALQ56" s="585"/>
      <c r="ALR56" s="585"/>
      <c r="ALS56" s="585"/>
      <c r="ALT56" s="585"/>
      <c r="ALU56" s="585"/>
      <c r="ALV56" s="585"/>
      <c r="ALW56" s="585"/>
      <c r="ALX56" s="585"/>
      <c r="ALY56" s="585"/>
      <c r="ALZ56" s="585"/>
      <c r="AMA56" s="585"/>
      <c r="AMB56" s="585"/>
      <c r="AMC56" s="585"/>
      <c r="AMD56" s="585"/>
      <c r="AME56" s="585"/>
      <c r="AMF56" s="585"/>
      <c r="AMG56" s="585"/>
      <c r="AMH56" s="585"/>
      <c r="AMI56" s="585"/>
      <c r="AMJ56" s="585"/>
      <c r="AMK56" s="585"/>
    </row>
    <row r="57" spans="1:1025" s="586" customFormat="1" ht="39" customHeight="1" x14ac:dyDescent="0.35">
      <c r="A57" s="577" t="s">
        <v>2144</v>
      </c>
      <c r="B57" s="587" t="s">
        <v>2145</v>
      </c>
      <c r="C57" s="588" t="s">
        <v>2038</v>
      </c>
      <c r="D57" s="589" t="s">
        <v>345</v>
      </c>
      <c r="E57" s="592" t="s">
        <v>888</v>
      </c>
      <c r="F57" s="592" t="s">
        <v>888</v>
      </c>
      <c r="G57" s="592" t="s">
        <v>888</v>
      </c>
      <c r="H57" s="592" t="s">
        <v>888</v>
      </c>
      <c r="I57" s="592" t="s">
        <v>888</v>
      </c>
      <c r="J57" s="592" t="s">
        <v>888</v>
      </c>
      <c r="K57" s="592" t="s">
        <v>888</v>
      </c>
      <c r="L57" s="592" t="s">
        <v>888</v>
      </c>
      <c r="M57" s="592" t="s">
        <v>888</v>
      </c>
      <c r="N57" s="592" t="s">
        <v>888</v>
      </c>
      <c r="O57" s="582"/>
      <c r="P57" s="590" t="str">
        <f t="shared" si="2"/>
        <v>NA</v>
      </c>
      <c r="Q57" s="591" t="str">
        <f t="shared" si="3"/>
        <v>NA</v>
      </c>
      <c r="R57" s="585"/>
      <c r="S57" s="585"/>
      <c r="T57" s="585"/>
      <c r="U57" s="585"/>
      <c r="V57" s="585"/>
      <c r="W57" s="585"/>
      <c r="X57" s="585"/>
      <c r="Y57" s="585"/>
      <c r="Z57" s="585"/>
      <c r="AA57" s="585"/>
      <c r="AB57" s="585"/>
      <c r="AC57" s="585"/>
      <c r="AD57" s="585"/>
      <c r="AE57" s="585"/>
      <c r="AF57" s="585"/>
      <c r="AG57" s="585"/>
      <c r="AH57" s="585"/>
      <c r="AI57" s="585"/>
      <c r="AJ57" s="585"/>
      <c r="AK57" s="585"/>
      <c r="AL57" s="585"/>
      <c r="AM57" s="585"/>
      <c r="AN57" s="585"/>
      <c r="AO57" s="585"/>
      <c r="AP57" s="585"/>
      <c r="AQ57" s="585"/>
      <c r="AR57" s="585"/>
      <c r="AS57" s="585"/>
      <c r="AT57" s="585"/>
      <c r="AU57" s="585"/>
      <c r="AV57" s="585"/>
      <c r="AW57" s="585"/>
      <c r="AX57" s="585"/>
      <c r="AY57" s="585"/>
      <c r="AZ57" s="585"/>
      <c r="BA57" s="585"/>
      <c r="BB57" s="585"/>
      <c r="BC57" s="585"/>
      <c r="BD57" s="585"/>
      <c r="BE57" s="585"/>
      <c r="BF57" s="585"/>
      <c r="BG57" s="585"/>
      <c r="BH57" s="585"/>
      <c r="BI57" s="585"/>
      <c r="BJ57" s="585"/>
      <c r="BK57" s="585"/>
      <c r="BL57" s="585"/>
      <c r="BM57" s="585"/>
      <c r="BN57" s="585"/>
      <c r="BO57" s="585"/>
      <c r="BP57" s="585"/>
      <c r="BQ57" s="585"/>
      <c r="BR57" s="585"/>
      <c r="BS57" s="585"/>
      <c r="BT57" s="585"/>
      <c r="BU57" s="585"/>
      <c r="BV57" s="585"/>
      <c r="BW57" s="585"/>
      <c r="BX57" s="585"/>
      <c r="BY57" s="585"/>
      <c r="BZ57" s="585"/>
      <c r="CA57" s="585"/>
      <c r="CB57" s="585"/>
      <c r="CC57" s="585"/>
      <c r="CD57" s="585"/>
      <c r="CE57" s="585"/>
      <c r="CF57" s="585"/>
      <c r="CG57" s="585"/>
      <c r="CH57" s="585"/>
      <c r="CI57" s="585"/>
      <c r="CJ57" s="585"/>
      <c r="CK57" s="585"/>
      <c r="CL57" s="585"/>
      <c r="CM57" s="585"/>
      <c r="CN57" s="585"/>
      <c r="CO57" s="585"/>
      <c r="CP57" s="585"/>
      <c r="CQ57" s="585"/>
      <c r="CR57" s="585"/>
      <c r="CS57" s="585"/>
      <c r="CT57" s="585"/>
      <c r="CU57" s="585"/>
      <c r="CV57" s="585"/>
      <c r="CW57" s="585"/>
      <c r="CX57" s="585"/>
      <c r="CY57" s="585"/>
      <c r="CZ57" s="585"/>
      <c r="DA57" s="585"/>
      <c r="DB57" s="585"/>
      <c r="DC57" s="585"/>
      <c r="DD57" s="585"/>
      <c r="DE57" s="585"/>
      <c r="DF57" s="585"/>
      <c r="DG57" s="585"/>
      <c r="DH57" s="585"/>
      <c r="DI57" s="585"/>
      <c r="DJ57" s="585"/>
      <c r="DK57" s="585"/>
      <c r="DL57" s="585"/>
      <c r="DM57" s="585"/>
      <c r="DN57" s="585"/>
      <c r="DO57" s="585"/>
      <c r="DP57" s="585"/>
      <c r="DQ57" s="585"/>
      <c r="DR57" s="585"/>
      <c r="DS57" s="585"/>
      <c r="DT57" s="585"/>
      <c r="DU57" s="585"/>
      <c r="DV57" s="585"/>
      <c r="DW57" s="585"/>
      <c r="DX57" s="585"/>
      <c r="DY57" s="585"/>
      <c r="DZ57" s="585"/>
      <c r="EA57" s="585"/>
      <c r="EB57" s="585"/>
      <c r="EC57" s="585"/>
      <c r="ED57" s="585"/>
      <c r="EE57" s="585"/>
      <c r="EF57" s="585"/>
      <c r="EG57" s="585"/>
      <c r="EH57" s="585"/>
      <c r="EI57" s="585"/>
      <c r="EJ57" s="585"/>
      <c r="EK57" s="585"/>
      <c r="EL57" s="585"/>
      <c r="EM57" s="585"/>
      <c r="EN57" s="585"/>
      <c r="EO57" s="585"/>
      <c r="EP57" s="585"/>
      <c r="EQ57" s="585"/>
      <c r="ER57" s="585"/>
      <c r="ES57" s="585"/>
      <c r="ET57" s="585"/>
      <c r="EU57" s="585"/>
      <c r="EV57" s="585"/>
      <c r="EW57" s="585"/>
      <c r="EX57" s="585"/>
      <c r="EY57" s="585"/>
      <c r="EZ57" s="585"/>
      <c r="FA57" s="585"/>
      <c r="FB57" s="585"/>
      <c r="FC57" s="585"/>
      <c r="FD57" s="585"/>
      <c r="FE57" s="585"/>
      <c r="FF57" s="585"/>
      <c r="FG57" s="585"/>
      <c r="FH57" s="585"/>
      <c r="FI57" s="585"/>
      <c r="FJ57" s="585"/>
      <c r="FK57" s="585"/>
      <c r="FL57" s="585"/>
      <c r="FM57" s="585"/>
      <c r="FN57" s="585"/>
      <c r="FO57" s="585"/>
      <c r="FP57" s="585"/>
      <c r="FQ57" s="585"/>
      <c r="FR57" s="585"/>
      <c r="FS57" s="585"/>
      <c r="FT57" s="585"/>
      <c r="FU57" s="585"/>
      <c r="FV57" s="585"/>
      <c r="FW57" s="585"/>
      <c r="FX57" s="585"/>
      <c r="FY57" s="585"/>
      <c r="FZ57" s="585"/>
      <c r="GA57" s="585"/>
      <c r="GB57" s="585"/>
      <c r="GC57" s="585"/>
      <c r="GD57" s="585"/>
      <c r="GE57" s="585"/>
      <c r="GF57" s="585"/>
      <c r="GG57" s="585"/>
      <c r="GH57" s="585"/>
      <c r="GI57" s="585"/>
      <c r="GJ57" s="585"/>
      <c r="GK57" s="585"/>
      <c r="GL57" s="585"/>
      <c r="GM57" s="585"/>
      <c r="GN57" s="585"/>
      <c r="GO57" s="585"/>
      <c r="GP57" s="585"/>
      <c r="GQ57" s="585"/>
      <c r="GR57" s="585"/>
      <c r="GS57" s="585"/>
      <c r="GT57" s="585"/>
      <c r="GU57" s="585"/>
      <c r="GV57" s="585"/>
      <c r="GW57" s="585"/>
      <c r="GX57" s="585"/>
      <c r="GY57" s="585"/>
      <c r="GZ57" s="585"/>
      <c r="HA57" s="585"/>
      <c r="HB57" s="585"/>
      <c r="HC57" s="585"/>
      <c r="HD57" s="585"/>
      <c r="HE57" s="585"/>
      <c r="HF57" s="585"/>
      <c r="HG57" s="585"/>
      <c r="HH57" s="585"/>
      <c r="HI57" s="585"/>
      <c r="HJ57" s="585"/>
      <c r="HK57" s="585"/>
      <c r="HL57" s="585"/>
      <c r="HM57" s="585"/>
      <c r="HN57" s="585"/>
      <c r="HO57" s="585"/>
      <c r="HP57" s="585"/>
      <c r="HQ57" s="585"/>
      <c r="HR57" s="585"/>
      <c r="HS57" s="585"/>
      <c r="HT57" s="585"/>
      <c r="HU57" s="585"/>
      <c r="HV57" s="585"/>
      <c r="HW57" s="585"/>
      <c r="HX57" s="585"/>
      <c r="HY57" s="585"/>
      <c r="HZ57" s="585"/>
      <c r="IA57" s="585"/>
      <c r="IB57" s="585"/>
      <c r="IC57" s="585"/>
      <c r="ID57" s="585"/>
      <c r="IE57" s="585"/>
      <c r="IF57" s="585"/>
      <c r="IG57" s="585"/>
      <c r="IH57" s="585"/>
      <c r="II57" s="585"/>
      <c r="IJ57" s="585"/>
      <c r="IK57" s="585"/>
      <c r="IL57" s="585"/>
      <c r="IM57" s="585"/>
      <c r="IN57" s="585"/>
      <c r="IO57" s="585"/>
      <c r="IP57" s="585"/>
      <c r="IQ57" s="585"/>
      <c r="IR57" s="585"/>
      <c r="IS57" s="585"/>
      <c r="IT57" s="585"/>
      <c r="IU57" s="585"/>
      <c r="IV57" s="585"/>
      <c r="IW57" s="585"/>
      <c r="IX57" s="585"/>
      <c r="IY57" s="585"/>
      <c r="IZ57" s="585"/>
      <c r="JA57" s="585"/>
      <c r="JB57" s="585"/>
      <c r="JC57" s="585"/>
      <c r="JD57" s="585"/>
      <c r="JE57" s="585"/>
      <c r="JF57" s="585"/>
      <c r="JG57" s="585"/>
      <c r="JH57" s="585"/>
      <c r="JI57" s="585"/>
      <c r="JJ57" s="585"/>
      <c r="JK57" s="585"/>
      <c r="JL57" s="585"/>
      <c r="JM57" s="585"/>
      <c r="JN57" s="585"/>
      <c r="JO57" s="585"/>
      <c r="JP57" s="585"/>
      <c r="JQ57" s="585"/>
      <c r="JR57" s="585"/>
      <c r="JS57" s="585"/>
      <c r="JT57" s="585"/>
      <c r="JU57" s="585"/>
      <c r="JV57" s="585"/>
      <c r="JW57" s="585"/>
      <c r="JX57" s="585"/>
      <c r="JY57" s="585"/>
      <c r="JZ57" s="585"/>
      <c r="KA57" s="585"/>
      <c r="KB57" s="585"/>
      <c r="KC57" s="585"/>
      <c r="KD57" s="585"/>
      <c r="KE57" s="585"/>
      <c r="KF57" s="585"/>
      <c r="KG57" s="585"/>
      <c r="KH57" s="585"/>
      <c r="KI57" s="585"/>
      <c r="KJ57" s="585"/>
      <c r="KK57" s="585"/>
      <c r="KL57" s="585"/>
      <c r="KM57" s="585"/>
      <c r="KN57" s="585"/>
      <c r="KO57" s="585"/>
      <c r="KP57" s="585"/>
      <c r="KQ57" s="585"/>
      <c r="KR57" s="585"/>
      <c r="KS57" s="585"/>
      <c r="KT57" s="585"/>
      <c r="KU57" s="585"/>
      <c r="KV57" s="585"/>
      <c r="KW57" s="585"/>
      <c r="KX57" s="585"/>
      <c r="KY57" s="585"/>
      <c r="KZ57" s="585"/>
      <c r="LA57" s="585"/>
      <c r="LB57" s="585"/>
      <c r="LC57" s="585"/>
      <c r="LD57" s="585"/>
      <c r="LE57" s="585"/>
      <c r="LF57" s="585"/>
      <c r="LG57" s="585"/>
      <c r="LH57" s="585"/>
      <c r="LI57" s="585"/>
      <c r="LJ57" s="585"/>
      <c r="LK57" s="585"/>
      <c r="LL57" s="585"/>
      <c r="LM57" s="585"/>
      <c r="LN57" s="585"/>
      <c r="LO57" s="585"/>
      <c r="LP57" s="585"/>
      <c r="LQ57" s="585"/>
      <c r="LR57" s="585"/>
      <c r="LS57" s="585"/>
      <c r="LT57" s="585"/>
      <c r="LU57" s="585"/>
      <c r="LV57" s="585"/>
      <c r="LW57" s="585"/>
      <c r="LX57" s="585"/>
      <c r="LY57" s="585"/>
      <c r="LZ57" s="585"/>
      <c r="MA57" s="585"/>
      <c r="MB57" s="585"/>
      <c r="MC57" s="585"/>
      <c r="MD57" s="585"/>
      <c r="ME57" s="585"/>
      <c r="MF57" s="585"/>
      <c r="MG57" s="585"/>
      <c r="MH57" s="585"/>
      <c r="MI57" s="585"/>
      <c r="MJ57" s="585"/>
      <c r="MK57" s="585"/>
      <c r="ML57" s="585"/>
      <c r="MM57" s="585"/>
      <c r="MN57" s="585"/>
      <c r="MO57" s="585"/>
      <c r="MP57" s="585"/>
      <c r="MQ57" s="585"/>
      <c r="MR57" s="585"/>
      <c r="MS57" s="585"/>
      <c r="MT57" s="585"/>
      <c r="MU57" s="585"/>
      <c r="MV57" s="585"/>
      <c r="MW57" s="585"/>
      <c r="MX57" s="585"/>
      <c r="MY57" s="585"/>
      <c r="MZ57" s="585"/>
      <c r="NA57" s="585"/>
      <c r="NB57" s="585"/>
      <c r="NC57" s="585"/>
      <c r="ND57" s="585"/>
      <c r="NE57" s="585"/>
      <c r="NF57" s="585"/>
      <c r="NG57" s="585"/>
      <c r="NH57" s="585"/>
      <c r="NI57" s="585"/>
      <c r="NJ57" s="585"/>
      <c r="NK57" s="585"/>
      <c r="NL57" s="585"/>
      <c r="NM57" s="585"/>
      <c r="NN57" s="585"/>
      <c r="NO57" s="585"/>
      <c r="NP57" s="585"/>
      <c r="NQ57" s="585"/>
      <c r="NR57" s="585"/>
      <c r="NS57" s="585"/>
      <c r="NT57" s="585"/>
      <c r="NU57" s="585"/>
      <c r="NV57" s="585"/>
      <c r="NW57" s="585"/>
      <c r="NX57" s="585"/>
      <c r="NY57" s="585"/>
      <c r="NZ57" s="585"/>
      <c r="OA57" s="585"/>
      <c r="OB57" s="585"/>
      <c r="OC57" s="585"/>
      <c r="OD57" s="585"/>
      <c r="OE57" s="585"/>
      <c r="OF57" s="585"/>
      <c r="OG57" s="585"/>
      <c r="OH57" s="585"/>
      <c r="OI57" s="585"/>
      <c r="OJ57" s="585"/>
      <c r="OK57" s="585"/>
      <c r="OL57" s="585"/>
      <c r="OM57" s="585"/>
      <c r="ON57" s="585"/>
      <c r="OO57" s="585"/>
      <c r="OP57" s="585"/>
      <c r="OQ57" s="585"/>
      <c r="OR57" s="585"/>
      <c r="OS57" s="585"/>
      <c r="OT57" s="585"/>
      <c r="OU57" s="585"/>
      <c r="OV57" s="585"/>
      <c r="OW57" s="585"/>
      <c r="OX57" s="585"/>
      <c r="OY57" s="585"/>
      <c r="OZ57" s="585"/>
      <c r="PA57" s="585"/>
      <c r="PB57" s="585"/>
      <c r="PC57" s="585"/>
      <c r="PD57" s="585"/>
      <c r="PE57" s="585"/>
      <c r="PF57" s="585"/>
      <c r="PG57" s="585"/>
      <c r="PH57" s="585"/>
      <c r="PI57" s="585"/>
      <c r="PJ57" s="585"/>
      <c r="PK57" s="585"/>
      <c r="PL57" s="585"/>
      <c r="PM57" s="585"/>
      <c r="PN57" s="585"/>
      <c r="PO57" s="585"/>
      <c r="PP57" s="585"/>
      <c r="PQ57" s="585"/>
      <c r="PR57" s="585"/>
      <c r="PS57" s="585"/>
      <c r="PT57" s="585"/>
      <c r="PU57" s="585"/>
      <c r="PV57" s="585"/>
      <c r="PW57" s="585"/>
      <c r="PX57" s="585"/>
      <c r="PY57" s="585"/>
      <c r="PZ57" s="585"/>
      <c r="QA57" s="585"/>
      <c r="QB57" s="585"/>
      <c r="QC57" s="585"/>
      <c r="QD57" s="585"/>
      <c r="QE57" s="585"/>
      <c r="QF57" s="585"/>
      <c r="QG57" s="585"/>
      <c r="QH57" s="585"/>
      <c r="QI57" s="585"/>
      <c r="QJ57" s="585"/>
      <c r="QK57" s="585"/>
      <c r="QL57" s="585"/>
      <c r="QM57" s="585"/>
      <c r="QN57" s="585"/>
      <c r="QO57" s="585"/>
      <c r="QP57" s="585"/>
      <c r="QQ57" s="585"/>
      <c r="QR57" s="585"/>
      <c r="QS57" s="585"/>
      <c r="QT57" s="585"/>
      <c r="QU57" s="585"/>
      <c r="QV57" s="585"/>
      <c r="QW57" s="585"/>
      <c r="QX57" s="585"/>
      <c r="QY57" s="585"/>
      <c r="QZ57" s="585"/>
      <c r="RA57" s="585"/>
      <c r="RB57" s="585"/>
      <c r="RC57" s="585"/>
      <c r="RD57" s="585"/>
      <c r="RE57" s="585"/>
      <c r="RF57" s="585"/>
      <c r="RG57" s="585"/>
      <c r="RH57" s="585"/>
      <c r="RI57" s="585"/>
      <c r="RJ57" s="585"/>
      <c r="RK57" s="585"/>
      <c r="RL57" s="585"/>
      <c r="RM57" s="585"/>
      <c r="RN57" s="585"/>
      <c r="RO57" s="585"/>
      <c r="RP57" s="585"/>
      <c r="RQ57" s="585"/>
      <c r="RR57" s="585"/>
      <c r="RS57" s="585"/>
      <c r="RT57" s="585"/>
      <c r="RU57" s="585"/>
      <c r="RV57" s="585"/>
      <c r="RW57" s="585"/>
      <c r="RX57" s="585"/>
      <c r="RY57" s="585"/>
      <c r="RZ57" s="585"/>
      <c r="SA57" s="585"/>
      <c r="SB57" s="585"/>
      <c r="SC57" s="585"/>
      <c r="SD57" s="585"/>
      <c r="SE57" s="585"/>
      <c r="SF57" s="585"/>
      <c r="SG57" s="585"/>
      <c r="SH57" s="585"/>
      <c r="SI57" s="585"/>
      <c r="SJ57" s="585"/>
      <c r="SK57" s="585"/>
      <c r="SL57" s="585"/>
      <c r="SM57" s="585"/>
      <c r="SN57" s="585"/>
      <c r="SO57" s="585"/>
      <c r="SP57" s="585"/>
      <c r="SQ57" s="585"/>
      <c r="SR57" s="585"/>
      <c r="SS57" s="585"/>
      <c r="ST57" s="585"/>
      <c r="SU57" s="585"/>
      <c r="SV57" s="585"/>
      <c r="SW57" s="585"/>
      <c r="SX57" s="585"/>
      <c r="SY57" s="585"/>
      <c r="SZ57" s="585"/>
      <c r="TA57" s="585"/>
      <c r="TB57" s="585"/>
      <c r="TC57" s="585"/>
      <c r="TD57" s="585"/>
      <c r="TE57" s="585"/>
      <c r="TF57" s="585"/>
      <c r="TG57" s="585"/>
      <c r="TH57" s="585"/>
      <c r="TI57" s="585"/>
      <c r="TJ57" s="585"/>
      <c r="TK57" s="585"/>
      <c r="TL57" s="585"/>
      <c r="TM57" s="585"/>
      <c r="TN57" s="585"/>
      <c r="TO57" s="585"/>
      <c r="TP57" s="585"/>
      <c r="TQ57" s="585"/>
      <c r="TR57" s="585"/>
      <c r="TS57" s="585"/>
      <c r="TT57" s="585"/>
      <c r="TU57" s="585"/>
      <c r="TV57" s="585"/>
      <c r="TW57" s="585"/>
      <c r="TX57" s="585"/>
      <c r="TY57" s="585"/>
      <c r="TZ57" s="585"/>
      <c r="UA57" s="585"/>
      <c r="UB57" s="585"/>
      <c r="UC57" s="585"/>
      <c r="UD57" s="585"/>
      <c r="UE57" s="585"/>
      <c r="UF57" s="585"/>
      <c r="UG57" s="585"/>
      <c r="UH57" s="585"/>
      <c r="UI57" s="585"/>
      <c r="UJ57" s="585"/>
      <c r="UK57" s="585"/>
      <c r="UL57" s="585"/>
      <c r="UM57" s="585"/>
      <c r="UN57" s="585"/>
      <c r="UO57" s="585"/>
      <c r="UP57" s="585"/>
      <c r="UQ57" s="585"/>
      <c r="UR57" s="585"/>
      <c r="US57" s="585"/>
      <c r="UT57" s="585"/>
      <c r="UU57" s="585"/>
      <c r="UV57" s="585"/>
      <c r="UW57" s="585"/>
      <c r="UX57" s="585"/>
      <c r="UY57" s="585"/>
      <c r="UZ57" s="585"/>
      <c r="VA57" s="585"/>
      <c r="VB57" s="585"/>
      <c r="VC57" s="585"/>
      <c r="VD57" s="585"/>
      <c r="VE57" s="585"/>
      <c r="VF57" s="585"/>
      <c r="VG57" s="585"/>
      <c r="VH57" s="585"/>
      <c r="VI57" s="585"/>
      <c r="VJ57" s="585"/>
      <c r="VK57" s="585"/>
      <c r="VL57" s="585"/>
      <c r="VM57" s="585"/>
      <c r="VN57" s="585"/>
      <c r="VO57" s="585"/>
      <c r="VP57" s="585"/>
      <c r="VQ57" s="585"/>
      <c r="VR57" s="585"/>
      <c r="VS57" s="585"/>
      <c r="VT57" s="585"/>
      <c r="VU57" s="585"/>
      <c r="VV57" s="585"/>
      <c r="VW57" s="585"/>
      <c r="VX57" s="585"/>
      <c r="VY57" s="585"/>
      <c r="VZ57" s="585"/>
      <c r="WA57" s="585"/>
      <c r="WB57" s="585"/>
      <c r="WC57" s="585"/>
      <c r="WD57" s="585"/>
      <c r="WE57" s="585"/>
      <c r="WF57" s="585"/>
      <c r="WG57" s="585"/>
      <c r="WH57" s="585"/>
      <c r="WI57" s="585"/>
      <c r="WJ57" s="585"/>
      <c r="WK57" s="585"/>
      <c r="WL57" s="585"/>
      <c r="WM57" s="585"/>
      <c r="WN57" s="585"/>
      <c r="WO57" s="585"/>
      <c r="WP57" s="585"/>
      <c r="WQ57" s="585"/>
      <c r="WR57" s="585"/>
      <c r="WS57" s="585"/>
      <c r="WT57" s="585"/>
      <c r="WU57" s="585"/>
      <c r="WV57" s="585"/>
      <c r="WW57" s="585"/>
      <c r="WX57" s="585"/>
      <c r="WY57" s="585"/>
      <c r="WZ57" s="585"/>
      <c r="XA57" s="585"/>
      <c r="XB57" s="585"/>
      <c r="XC57" s="585"/>
      <c r="XD57" s="585"/>
      <c r="XE57" s="585"/>
      <c r="XF57" s="585"/>
      <c r="XG57" s="585"/>
      <c r="XH57" s="585"/>
      <c r="XI57" s="585"/>
      <c r="XJ57" s="585"/>
      <c r="XK57" s="585"/>
      <c r="XL57" s="585"/>
      <c r="XM57" s="585"/>
      <c r="XN57" s="585"/>
      <c r="XO57" s="585"/>
      <c r="XP57" s="585"/>
      <c r="XQ57" s="585"/>
      <c r="XR57" s="585"/>
      <c r="XS57" s="585"/>
      <c r="XT57" s="585"/>
      <c r="XU57" s="585"/>
      <c r="XV57" s="585"/>
      <c r="XW57" s="585"/>
      <c r="XX57" s="585"/>
      <c r="XY57" s="585"/>
      <c r="XZ57" s="585"/>
      <c r="YA57" s="585"/>
      <c r="YB57" s="585"/>
      <c r="YC57" s="585"/>
      <c r="YD57" s="585"/>
      <c r="YE57" s="585"/>
      <c r="YF57" s="585"/>
      <c r="YG57" s="585"/>
      <c r="YH57" s="585"/>
      <c r="YI57" s="585"/>
      <c r="YJ57" s="585"/>
      <c r="YK57" s="585"/>
      <c r="YL57" s="585"/>
      <c r="YM57" s="585"/>
      <c r="YN57" s="585"/>
      <c r="YO57" s="585"/>
      <c r="YP57" s="585"/>
      <c r="YQ57" s="585"/>
      <c r="YR57" s="585"/>
      <c r="YS57" s="585"/>
      <c r="YT57" s="585"/>
      <c r="YU57" s="585"/>
      <c r="YV57" s="585"/>
      <c r="YW57" s="585"/>
      <c r="YX57" s="585"/>
      <c r="YY57" s="585"/>
      <c r="YZ57" s="585"/>
      <c r="ZA57" s="585"/>
      <c r="ZB57" s="585"/>
      <c r="ZC57" s="585"/>
      <c r="ZD57" s="585"/>
      <c r="ZE57" s="585"/>
      <c r="ZF57" s="585"/>
      <c r="ZG57" s="585"/>
      <c r="ZH57" s="585"/>
      <c r="ZI57" s="585"/>
      <c r="ZJ57" s="585"/>
      <c r="ZK57" s="585"/>
      <c r="ZL57" s="585"/>
      <c r="ZM57" s="585"/>
      <c r="ZN57" s="585"/>
      <c r="ZO57" s="585"/>
      <c r="ZP57" s="585"/>
      <c r="ZQ57" s="585"/>
      <c r="ZR57" s="585"/>
      <c r="ZS57" s="585"/>
      <c r="ZT57" s="585"/>
      <c r="ZU57" s="585"/>
      <c r="ZV57" s="585"/>
      <c r="ZW57" s="585"/>
      <c r="ZX57" s="585"/>
      <c r="ZY57" s="585"/>
      <c r="ZZ57" s="585"/>
      <c r="AAA57" s="585"/>
      <c r="AAB57" s="585"/>
      <c r="AAC57" s="585"/>
      <c r="AAD57" s="585"/>
      <c r="AAE57" s="585"/>
      <c r="AAF57" s="585"/>
      <c r="AAG57" s="585"/>
      <c r="AAH57" s="585"/>
      <c r="AAI57" s="585"/>
      <c r="AAJ57" s="585"/>
      <c r="AAK57" s="585"/>
      <c r="AAL57" s="585"/>
      <c r="AAM57" s="585"/>
      <c r="AAN57" s="585"/>
      <c r="AAO57" s="585"/>
      <c r="AAP57" s="585"/>
      <c r="AAQ57" s="585"/>
      <c r="AAR57" s="585"/>
      <c r="AAS57" s="585"/>
      <c r="AAT57" s="585"/>
      <c r="AAU57" s="585"/>
      <c r="AAV57" s="585"/>
      <c r="AAW57" s="585"/>
      <c r="AAX57" s="585"/>
      <c r="AAY57" s="585"/>
      <c r="AAZ57" s="585"/>
      <c r="ABA57" s="585"/>
      <c r="ABB57" s="585"/>
      <c r="ABC57" s="585"/>
      <c r="ABD57" s="585"/>
      <c r="ABE57" s="585"/>
      <c r="ABF57" s="585"/>
      <c r="ABG57" s="585"/>
      <c r="ABH57" s="585"/>
      <c r="ABI57" s="585"/>
      <c r="ABJ57" s="585"/>
      <c r="ABK57" s="585"/>
      <c r="ABL57" s="585"/>
      <c r="ABM57" s="585"/>
      <c r="ABN57" s="585"/>
      <c r="ABO57" s="585"/>
      <c r="ABP57" s="585"/>
      <c r="ABQ57" s="585"/>
      <c r="ABR57" s="585"/>
      <c r="ABS57" s="585"/>
      <c r="ABT57" s="585"/>
      <c r="ABU57" s="585"/>
      <c r="ABV57" s="585"/>
      <c r="ABW57" s="585"/>
      <c r="ABX57" s="585"/>
      <c r="ABY57" s="585"/>
      <c r="ABZ57" s="585"/>
      <c r="ACA57" s="585"/>
      <c r="ACB57" s="585"/>
      <c r="ACC57" s="585"/>
      <c r="ACD57" s="585"/>
      <c r="ACE57" s="585"/>
      <c r="ACF57" s="585"/>
      <c r="ACG57" s="585"/>
      <c r="ACH57" s="585"/>
      <c r="ACI57" s="585"/>
      <c r="ACJ57" s="585"/>
      <c r="ACK57" s="585"/>
      <c r="ACL57" s="585"/>
      <c r="ACM57" s="585"/>
      <c r="ACN57" s="585"/>
      <c r="ACO57" s="585"/>
      <c r="ACP57" s="585"/>
      <c r="ACQ57" s="585"/>
      <c r="ACR57" s="585"/>
      <c r="ACS57" s="585"/>
      <c r="ACT57" s="585"/>
      <c r="ACU57" s="585"/>
      <c r="ACV57" s="585"/>
      <c r="ACW57" s="585"/>
      <c r="ACX57" s="585"/>
      <c r="ACY57" s="585"/>
      <c r="ACZ57" s="585"/>
      <c r="ADA57" s="585"/>
      <c r="ADB57" s="585"/>
      <c r="ADC57" s="585"/>
      <c r="ADD57" s="585"/>
      <c r="ADE57" s="585"/>
      <c r="ADF57" s="585"/>
      <c r="ADG57" s="585"/>
      <c r="ADH57" s="585"/>
      <c r="ADI57" s="585"/>
      <c r="ADJ57" s="585"/>
      <c r="ADK57" s="585"/>
      <c r="ADL57" s="585"/>
      <c r="ADM57" s="585"/>
      <c r="ADN57" s="585"/>
      <c r="ADO57" s="585"/>
      <c r="ADP57" s="585"/>
      <c r="ADQ57" s="585"/>
      <c r="ADR57" s="585"/>
      <c r="ADS57" s="585"/>
      <c r="ADT57" s="585"/>
      <c r="ADU57" s="585"/>
      <c r="ADV57" s="585"/>
      <c r="ADW57" s="585"/>
      <c r="ADX57" s="585"/>
      <c r="ADY57" s="585"/>
      <c r="ADZ57" s="585"/>
      <c r="AEA57" s="585"/>
      <c r="AEB57" s="585"/>
      <c r="AEC57" s="585"/>
      <c r="AED57" s="585"/>
      <c r="AEE57" s="585"/>
      <c r="AEF57" s="585"/>
      <c r="AEG57" s="585"/>
      <c r="AEH57" s="585"/>
      <c r="AEI57" s="585"/>
      <c r="AEJ57" s="585"/>
      <c r="AEK57" s="585"/>
      <c r="AEL57" s="585"/>
      <c r="AEM57" s="585"/>
      <c r="AEN57" s="585"/>
      <c r="AEO57" s="585"/>
      <c r="AEP57" s="585"/>
      <c r="AEQ57" s="585"/>
      <c r="AER57" s="585"/>
      <c r="AES57" s="585"/>
      <c r="AET57" s="585"/>
      <c r="AEU57" s="585"/>
      <c r="AEV57" s="585"/>
      <c r="AEW57" s="585"/>
      <c r="AEX57" s="585"/>
      <c r="AEY57" s="585"/>
      <c r="AEZ57" s="585"/>
      <c r="AFA57" s="585"/>
      <c r="AFB57" s="585"/>
      <c r="AFC57" s="585"/>
      <c r="AFD57" s="585"/>
      <c r="AFE57" s="585"/>
      <c r="AFF57" s="585"/>
      <c r="AFG57" s="585"/>
      <c r="AFH57" s="585"/>
      <c r="AFI57" s="585"/>
      <c r="AFJ57" s="585"/>
      <c r="AFK57" s="585"/>
      <c r="AFL57" s="585"/>
      <c r="AFM57" s="585"/>
      <c r="AFN57" s="585"/>
      <c r="AFO57" s="585"/>
      <c r="AFP57" s="585"/>
      <c r="AFQ57" s="585"/>
      <c r="AFR57" s="585"/>
      <c r="AFS57" s="585"/>
      <c r="AFT57" s="585"/>
      <c r="AFU57" s="585"/>
      <c r="AFV57" s="585"/>
      <c r="AFW57" s="585"/>
      <c r="AFX57" s="585"/>
      <c r="AFY57" s="585"/>
      <c r="AFZ57" s="585"/>
      <c r="AGA57" s="585"/>
      <c r="AGB57" s="585"/>
      <c r="AGC57" s="585"/>
      <c r="AGD57" s="585"/>
      <c r="AGE57" s="585"/>
      <c r="AGF57" s="585"/>
      <c r="AGG57" s="585"/>
      <c r="AGH57" s="585"/>
      <c r="AGI57" s="585"/>
      <c r="AGJ57" s="585"/>
      <c r="AGK57" s="585"/>
      <c r="AGL57" s="585"/>
      <c r="AGM57" s="585"/>
      <c r="AGN57" s="585"/>
      <c r="AGO57" s="585"/>
      <c r="AGP57" s="585"/>
      <c r="AGQ57" s="585"/>
      <c r="AGR57" s="585"/>
      <c r="AGS57" s="585"/>
      <c r="AGT57" s="585"/>
      <c r="AGU57" s="585"/>
      <c r="AGV57" s="585"/>
      <c r="AGW57" s="585"/>
      <c r="AGX57" s="585"/>
      <c r="AGY57" s="585"/>
      <c r="AGZ57" s="585"/>
      <c r="AHA57" s="585"/>
      <c r="AHB57" s="585"/>
      <c r="AHC57" s="585"/>
      <c r="AHD57" s="585"/>
      <c r="AHE57" s="585"/>
      <c r="AHF57" s="585"/>
      <c r="AHG57" s="585"/>
      <c r="AHH57" s="585"/>
      <c r="AHI57" s="585"/>
      <c r="AHJ57" s="585"/>
      <c r="AHK57" s="585"/>
      <c r="AHL57" s="585"/>
      <c r="AHM57" s="585"/>
      <c r="AHN57" s="585"/>
      <c r="AHO57" s="585"/>
      <c r="AHP57" s="585"/>
      <c r="AHQ57" s="585"/>
      <c r="AHR57" s="585"/>
      <c r="AHS57" s="585"/>
      <c r="AHT57" s="585"/>
      <c r="AHU57" s="585"/>
      <c r="AHV57" s="585"/>
      <c r="AHW57" s="585"/>
      <c r="AHX57" s="585"/>
      <c r="AHY57" s="585"/>
      <c r="AHZ57" s="585"/>
      <c r="AIA57" s="585"/>
      <c r="AIB57" s="585"/>
      <c r="AIC57" s="585"/>
      <c r="AID57" s="585"/>
      <c r="AIE57" s="585"/>
      <c r="AIF57" s="585"/>
      <c r="AIG57" s="585"/>
      <c r="AIH57" s="585"/>
      <c r="AII57" s="585"/>
      <c r="AIJ57" s="585"/>
      <c r="AIK57" s="585"/>
      <c r="AIL57" s="585"/>
      <c r="AIM57" s="585"/>
      <c r="AIN57" s="585"/>
      <c r="AIO57" s="585"/>
      <c r="AIP57" s="585"/>
      <c r="AIQ57" s="585"/>
      <c r="AIR57" s="585"/>
      <c r="AIS57" s="585"/>
      <c r="AIT57" s="585"/>
      <c r="AIU57" s="585"/>
      <c r="AIV57" s="585"/>
      <c r="AIW57" s="585"/>
      <c r="AIX57" s="585"/>
      <c r="AIY57" s="585"/>
      <c r="AIZ57" s="585"/>
      <c r="AJA57" s="585"/>
      <c r="AJB57" s="585"/>
      <c r="AJC57" s="585"/>
      <c r="AJD57" s="585"/>
      <c r="AJE57" s="585"/>
      <c r="AJF57" s="585"/>
      <c r="AJG57" s="585"/>
      <c r="AJH57" s="585"/>
      <c r="AJI57" s="585"/>
      <c r="AJJ57" s="585"/>
      <c r="AJK57" s="585"/>
      <c r="AJL57" s="585"/>
      <c r="AJM57" s="585"/>
      <c r="AJN57" s="585"/>
      <c r="AJO57" s="585"/>
      <c r="AJP57" s="585"/>
      <c r="AJQ57" s="585"/>
      <c r="AJR57" s="585"/>
      <c r="AJS57" s="585"/>
      <c r="AJT57" s="585"/>
      <c r="AJU57" s="585"/>
      <c r="AJV57" s="585"/>
      <c r="AJW57" s="585"/>
      <c r="AJX57" s="585"/>
      <c r="AJY57" s="585"/>
      <c r="AJZ57" s="585"/>
      <c r="AKA57" s="585"/>
      <c r="AKB57" s="585"/>
      <c r="AKC57" s="585"/>
      <c r="AKD57" s="585"/>
      <c r="AKE57" s="585"/>
      <c r="AKF57" s="585"/>
      <c r="AKG57" s="585"/>
      <c r="AKH57" s="585"/>
      <c r="AKI57" s="585"/>
      <c r="AKJ57" s="585"/>
      <c r="AKK57" s="585"/>
      <c r="AKL57" s="585"/>
      <c r="AKM57" s="585"/>
      <c r="AKN57" s="585"/>
      <c r="AKO57" s="585"/>
      <c r="AKP57" s="585"/>
      <c r="AKQ57" s="585"/>
      <c r="AKR57" s="585"/>
      <c r="AKS57" s="585"/>
      <c r="AKT57" s="585"/>
      <c r="AKU57" s="585"/>
      <c r="AKV57" s="585"/>
      <c r="AKW57" s="585"/>
      <c r="AKX57" s="585"/>
      <c r="AKY57" s="585"/>
      <c r="AKZ57" s="585"/>
      <c r="ALA57" s="585"/>
      <c r="ALB57" s="585"/>
      <c r="ALC57" s="585"/>
      <c r="ALD57" s="585"/>
      <c r="ALE57" s="585"/>
      <c r="ALF57" s="585"/>
      <c r="ALG57" s="585"/>
      <c r="ALH57" s="585"/>
      <c r="ALI57" s="585"/>
      <c r="ALJ57" s="585"/>
      <c r="ALK57" s="585"/>
      <c r="ALL57" s="585"/>
      <c r="ALM57" s="585"/>
      <c r="ALN57" s="585"/>
      <c r="ALO57" s="585"/>
      <c r="ALP57" s="585"/>
      <c r="ALQ57" s="585"/>
      <c r="ALR57" s="585"/>
      <c r="ALS57" s="585"/>
      <c r="ALT57" s="585"/>
      <c r="ALU57" s="585"/>
      <c r="ALV57" s="585"/>
      <c r="ALW57" s="585"/>
      <c r="ALX57" s="585"/>
      <c r="ALY57" s="585"/>
      <c r="ALZ57" s="585"/>
      <c r="AMA57" s="585"/>
      <c r="AMB57" s="585"/>
      <c r="AMC57" s="585"/>
      <c r="AMD57" s="585"/>
      <c r="AME57" s="585"/>
      <c r="AMF57" s="585"/>
      <c r="AMG57" s="585"/>
      <c r="AMH57" s="585"/>
      <c r="AMI57" s="585"/>
      <c r="AMJ57" s="585"/>
      <c r="AMK57" s="585"/>
    </row>
    <row r="58" spans="1:1025" ht="10.95" customHeight="1" x14ac:dyDescent="0.35">
      <c r="A58" s="128" t="s">
        <v>2146</v>
      </c>
      <c r="B58" s="432" t="s">
        <v>2147</v>
      </c>
      <c r="C58" s="433" t="s">
        <v>2039</v>
      </c>
      <c r="D58" s="414" t="s">
        <v>345</v>
      </c>
      <c r="E58" s="478" t="s">
        <v>888</v>
      </c>
      <c r="F58" s="478" t="s">
        <v>888</v>
      </c>
      <c r="G58" s="478" t="s">
        <v>888</v>
      </c>
      <c r="H58" s="478" t="s">
        <v>888</v>
      </c>
      <c r="I58" s="478" t="s">
        <v>888</v>
      </c>
      <c r="J58" s="478" t="s">
        <v>888</v>
      </c>
      <c r="K58" s="478" t="s">
        <v>888</v>
      </c>
      <c r="L58" s="478" t="s">
        <v>888</v>
      </c>
      <c r="M58" s="478" t="s">
        <v>888</v>
      </c>
      <c r="N58" s="478" t="s">
        <v>888</v>
      </c>
      <c r="O58" s="81"/>
      <c r="P58" s="82" t="str">
        <f t="shared" si="2"/>
        <v>NA</v>
      </c>
      <c r="Q58" s="83" t="str">
        <f t="shared" si="3"/>
        <v>NA</v>
      </c>
    </row>
    <row r="59" spans="1:1025" ht="10.95" customHeight="1" x14ac:dyDescent="0.35">
      <c r="A59" s="128" t="s">
        <v>2148</v>
      </c>
      <c r="B59" s="436" t="s">
        <v>2149</v>
      </c>
      <c r="C59" s="437" t="s">
        <v>2040</v>
      </c>
      <c r="D59" s="438" t="s">
        <v>345</v>
      </c>
      <c r="E59" s="482" t="s">
        <v>888</v>
      </c>
      <c r="F59" s="482" t="s">
        <v>888</v>
      </c>
      <c r="G59" s="482" t="s">
        <v>888</v>
      </c>
      <c r="H59" s="482" t="s">
        <v>888</v>
      </c>
      <c r="I59" s="482" t="s">
        <v>888</v>
      </c>
      <c r="J59" s="482" t="s">
        <v>888</v>
      </c>
      <c r="K59" s="482" t="s">
        <v>888</v>
      </c>
      <c r="L59" s="482" t="s">
        <v>888</v>
      </c>
      <c r="M59" s="482" t="s">
        <v>888</v>
      </c>
      <c r="N59" s="482" t="s">
        <v>888</v>
      </c>
      <c r="O59" s="81"/>
      <c r="P59" s="86" t="str">
        <f t="shared" si="2"/>
        <v>NA</v>
      </c>
      <c r="Q59" s="87" t="str">
        <f t="shared" si="3"/>
        <v>NA</v>
      </c>
    </row>
    <row r="60" spans="1:1025" ht="10.95" customHeight="1" x14ac:dyDescent="0.35">
      <c r="A60" s="128" t="s">
        <v>2150</v>
      </c>
      <c r="B60" s="432" t="s">
        <v>2151</v>
      </c>
      <c r="C60" s="433" t="s">
        <v>2041</v>
      </c>
      <c r="D60" s="414" t="s">
        <v>345</v>
      </c>
      <c r="E60" s="478" t="s">
        <v>888</v>
      </c>
      <c r="F60" s="478" t="s">
        <v>888</v>
      </c>
      <c r="G60" s="478" t="s">
        <v>888</v>
      </c>
      <c r="H60" s="478" t="s">
        <v>888</v>
      </c>
      <c r="I60" s="478" t="s">
        <v>888</v>
      </c>
      <c r="J60" s="478" t="s">
        <v>888</v>
      </c>
      <c r="K60" s="478" t="s">
        <v>888</v>
      </c>
      <c r="L60" s="478" t="s">
        <v>888</v>
      </c>
      <c r="M60" s="478" t="s">
        <v>888</v>
      </c>
      <c r="N60" s="478" t="s">
        <v>888</v>
      </c>
      <c r="O60" s="81"/>
      <c r="P60" s="82" t="str">
        <f t="shared" si="2"/>
        <v>NA</v>
      </c>
      <c r="Q60" s="83" t="str">
        <f t="shared" si="3"/>
        <v>NA</v>
      </c>
    </row>
    <row r="61" spans="1:1025" ht="10.95" customHeight="1" x14ac:dyDescent="0.35">
      <c r="A61" s="128" t="s">
        <v>2152</v>
      </c>
      <c r="B61" s="418" t="s">
        <v>2153</v>
      </c>
      <c r="C61" s="458" t="s">
        <v>2042</v>
      </c>
      <c r="D61" s="419" t="s">
        <v>345</v>
      </c>
      <c r="E61" s="497" t="s">
        <v>888</v>
      </c>
      <c r="F61" s="497" t="s">
        <v>888</v>
      </c>
      <c r="G61" s="497" t="s">
        <v>888</v>
      </c>
      <c r="H61" s="497" t="s">
        <v>888</v>
      </c>
      <c r="I61" s="497" t="s">
        <v>888</v>
      </c>
      <c r="J61" s="497" t="s">
        <v>888</v>
      </c>
      <c r="K61" s="497" t="s">
        <v>888</v>
      </c>
      <c r="L61" s="497" t="s">
        <v>888</v>
      </c>
      <c r="M61" s="497" t="s">
        <v>888</v>
      </c>
      <c r="N61" s="497" t="s">
        <v>888</v>
      </c>
      <c r="O61" s="81"/>
      <c r="P61" s="91" t="str">
        <f t="shared" si="2"/>
        <v>NA</v>
      </c>
      <c r="Q61" s="92" t="str">
        <f t="shared" si="3"/>
        <v>NA</v>
      </c>
    </row>
    <row r="62" spans="1:1025" ht="15" customHeight="1" x14ac:dyDescent="0.35">
      <c r="A62" s="128" t="s">
        <v>2154</v>
      </c>
      <c r="B62" s="514" t="s">
        <v>2155</v>
      </c>
      <c r="C62" s="505" t="s">
        <v>2047</v>
      </c>
      <c r="D62" s="569" t="s">
        <v>345</v>
      </c>
      <c r="E62" s="571" t="s">
        <v>888</v>
      </c>
      <c r="F62" s="571" t="s">
        <v>888</v>
      </c>
      <c r="G62" s="571" t="s">
        <v>888</v>
      </c>
      <c r="H62" s="571" t="s">
        <v>888</v>
      </c>
      <c r="I62" s="571" t="s">
        <v>888</v>
      </c>
      <c r="J62" s="571" t="s">
        <v>888</v>
      </c>
      <c r="K62" s="571" t="s">
        <v>888</v>
      </c>
      <c r="L62" s="571" t="s">
        <v>888</v>
      </c>
      <c r="M62" s="571" t="s">
        <v>888</v>
      </c>
      <c r="N62" s="571" t="s">
        <v>888</v>
      </c>
      <c r="O62" s="81"/>
      <c r="P62" s="144" t="str">
        <f t="shared" si="2"/>
        <v>NA</v>
      </c>
      <c r="Q62" s="145" t="str">
        <f t="shared" si="3"/>
        <v>NA</v>
      </c>
    </row>
    <row r="63" spans="1:1025" ht="10.95" customHeight="1" x14ac:dyDescent="0.35">
      <c r="A63" s="128" t="s">
        <v>2156</v>
      </c>
      <c r="B63" s="432" t="s">
        <v>2157</v>
      </c>
      <c r="C63" s="433" t="s">
        <v>2035</v>
      </c>
      <c r="D63" s="414" t="s">
        <v>345</v>
      </c>
      <c r="E63" s="478" t="s">
        <v>888</v>
      </c>
      <c r="F63" s="478" t="s">
        <v>888</v>
      </c>
      <c r="G63" s="478" t="s">
        <v>888</v>
      </c>
      <c r="H63" s="478" t="s">
        <v>888</v>
      </c>
      <c r="I63" s="478" t="s">
        <v>888</v>
      </c>
      <c r="J63" s="478" t="s">
        <v>888</v>
      </c>
      <c r="K63" s="478" t="s">
        <v>888</v>
      </c>
      <c r="L63" s="478" t="s">
        <v>888</v>
      </c>
      <c r="M63" s="478" t="s">
        <v>888</v>
      </c>
      <c r="N63" s="478" t="s">
        <v>888</v>
      </c>
      <c r="O63" s="81"/>
      <c r="P63" s="82" t="str">
        <f t="shared" si="2"/>
        <v>NA</v>
      </c>
      <c r="Q63" s="83" t="str">
        <f t="shared" si="3"/>
        <v>NA</v>
      </c>
    </row>
    <row r="64" spans="1:1025" ht="10.95" customHeight="1" x14ac:dyDescent="0.35">
      <c r="A64" s="128" t="s">
        <v>2158</v>
      </c>
      <c r="B64" s="436" t="s">
        <v>2159</v>
      </c>
      <c r="C64" s="437" t="s">
        <v>1390</v>
      </c>
      <c r="D64" s="438" t="s">
        <v>345</v>
      </c>
      <c r="E64" s="482" t="s">
        <v>888</v>
      </c>
      <c r="F64" s="482" t="s">
        <v>888</v>
      </c>
      <c r="G64" s="482">
        <v>0</v>
      </c>
      <c r="H64" s="482" t="s">
        <v>888</v>
      </c>
      <c r="I64" s="482" t="s">
        <v>888</v>
      </c>
      <c r="J64" s="482" t="s">
        <v>888</v>
      </c>
      <c r="K64" s="482" t="s">
        <v>888</v>
      </c>
      <c r="L64" s="482">
        <v>0</v>
      </c>
      <c r="M64" s="482" t="s">
        <v>888</v>
      </c>
      <c r="N64" s="482" t="s">
        <v>888</v>
      </c>
      <c r="O64" s="81"/>
      <c r="P64" s="86" t="str">
        <f t="shared" si="2"/>
        <v>NA</v>
      </c>
      <c r="Q64" s="87" t="str">
        <f t="shared" si="3"/>
        <v>NA</v>
      </c>
    </row>
    <row r="65" spans="1:1025" ht="10.95" customHeight="1" x14ac:dyDescent="0.35">
      <c r="A65" s="128" t="s">
        <v>2160</v>
      </c>
      <c r="B65" s="432" t="s">
        <v>2161</v>
      </c>
      <c r="C65" s="433" t="s">
        <v>2036</v>
      </c>
      <c r="D65" s="414" t="s">
        <v>345</v>
      </c>
      <c r="E65" s="478" t="s">
        <v>888</v>
      </c>
      <c r="F65" s="478" t="s">
        <v>888</v>
      </c>
      <c r="G65" s="478" t="s">
        <v>888</v>
      </c>
      <c r="H65" s="478" t="s">
        <v>888</v>
      </c>
      <c r="I65" s="478" t="s">
        <v>888</v>
      </c>
      <c r="J65" s="478" t="s">
        <v>888</v>
      </c>
      <c r="K65" s="478" t="s">
        <v>888</v>
      </c>
      <c r="L65" s="478" t="s">
        <v>888</v>
      </c>
      <c r="M65" s="478" t="s">
        <v>888</v>
      </c>
      <c r="N65" s="478" t="s">
        <v>888</v>
      </c>
      <c r="O65" s="81"/>
      <c r="P65" s="82" t="str">
        <f t="shared" si="2"/>
        <v>NA</v>
      </c>
      <c r="Q65" s="83" t="str">
        <f t="shared" si="3"/>
        <v>NA</v>
      </c>
    </row>
    <row r="66" spans="1:1025" s="586" customFormat="1" ht="39" customHeight="1" x14ac:dyDescent="0.35">
      <c r="A66" s="577" t="s">
        <v>2162</v>
      </c>
      <c r="B66" s="578" t="s">
        <v>2163</v>
      </c>
      <c r="C66" s="579" t="s">
        <v>2037</v>
      </c>
      <c r="D66" s="580" t="s">
        <v>345</v>
      </c>
      <c r="E66" s="581" t="s">
        <v>888</v>
      </c>
      <c r="F66" s="581" t="s">
        <v>888</v>
      </c>
      <c r="G66" s="581" t="s">
        <v>888</v>
      </c>
      <c r="H66" s="581" t="s">
        <v>888</v>
      </c>
      <c r="I66" s="581" t="s">
        <v>888</v>
      </c>
      <c r="J66" s="581" t="s">
        <v>888</v>
      </c>
      <c r="K66" s="581" t="s">
        <v>888</v>
      </c>
      <c r="L66" s="581" t="s">
        <v>888</v>
      </c>
      <c r="M66" s="581" t="s">
        <v>888</v>
      </c>
      <c r="N66" s="581" t="s">
        <v>888</v>
      </c>
      <c r="O66" s="582"/>
      <c r="P66" s="583" t="str">
        <f t="shared" si="2"/>
        <v>NA</v>
      </c>
      <c r="Q66" s="584" t="str">
        <f t="shared" si="3"/>
        <v>NA</v>
      </c>
      <c r="R66" s="585"/>
      <c r="S66" s="585"/>
      <c r="T66" s="585"/>
      <c r="U66" s="585"/>
      <c r="V66" s="585"/>
      <c r="W66" s="585"/>
      <c r="X66" s="585"/>
      <c r="Y66" s="585"/>
      <c r="Z66" s="585"/>
      <c r="AA66" s="585"/>
      <c r="AB66" s="585"/>
      <c r="AC66" s="585"/>
      <c r="AD66" s="585"/>
      <c r="AE66" s="585"/>
      <c r="AF66" s="585"/>
      <c r="AG66" s="585"/>
      <c r="AH66" s="585"/>
      <c r="AI66" s="585"/>
      <c r="AJ66" s="585"/>
      <c r="AK66" s="585"/>
      <c r="AL66" s="585"/>
      <c r="AM66" s="585"/>
      <c r="AN66" s="585"/>
      <c r="AO66" s="585"/>
      <c r="AP66" s="585"/>
      <c r="AQ66" s="585"/>
      <c r="AR66" s="585"/>
      <c r="AS66" s="585"/>
      <c r="AT66" s="585"/>
      <c r="AU66" s="585"/>
      <c r="AV66" s="585"/>
      <c r="AW66" s="585"/>
      <c r="AX66" s="585"/>
      <c r="AY66" s="585"/>
      <c r="AZ66" s="585"/>
      <c r="BA66" s="585"/>
      <c r="BB66" s="585"/>
      <c r="BC66" s="585"/>
      <c r="BD66" s="585"/>
      <c r="BE66" s="585"/>
      <c r="BF66" s="585"/>
      <c r="BG66" s="585"/>
      <c r="BH66" s="585"/>
      <c r="BI66" s="585"/>
      <c r="BJ66" s="585"/>
      <c r="BK66" s="585"/>
      <c r="BL66" s="585"/>
      <c r="BM66" s="585"/>
      <c r="BN66" s="585"/>
      <c r="BO66" s="585"/>
      <c r="BP66" s="585"/>
      <c r="BQ66" s="585"/>
      <c r="BR66" s="585"/>
      <c r="BS66" s="585"/>
      <c r="BT66" s="585"/>
      <c r="BU66" s="585"/>
      <c r="BV66" s="585"/>
      <c r="BW66" s="585"/>
      <c r="BX66" s="585"/>
      <c r="BY66" s="585"/>
      <c r="BZ66" s="585"/>
      <c r="CA66" s="585"/>
      <c r="CB66" s="585"/>
      <c r="CC66" s="585"/>
      <c r="CD66" s="585"/>
      <c r="CE66" s="585"/>
      <c r="CF66" s="585"/>
      <c r="CG66" s="585"/>
      <c r="CH66" s="585"/>
      <c r="CI66" s="585"/>
      <c r="CJ66" s="585"/>
      <c r="CK66" s="585"/>
      <c r="CL66" s="585"/>
      <c r="CM66" s="585"/>
      <c r="CN66" s="585"/>
      <c r="CO66" s="585"/>
      <c r="CP66" s="585"/>
      <c r="CQ66" s="585"/>
      <c r="CR66" s="585"/>
      <c r="CS66" s="585"/>
      <c r="CT66" s="585"/>
      <c r="CU66" s="585"/>
      <c r="CV66" s="585"/>
      <c r="CW66" s="585"/>
      <c r="CX66" s="585"/>
      <c r="CY66" s="585"/>
      <c r="CZ66" s="585"/>
      <c r="DA66" s="585"/>
      <c r="DB66" s="585"/>
      <c r="DC66" s="585"/>
      <c r="DD66" s="585"/>
      <c r="DE66" s="585"/>
      <c r="DF66" s="585"/>
      <c r="DG66" s="585"/>
      <c r="DH66" s="585"/>
      <c r="DI66" s="585"/>
      <c r="DJ66" s="585"/>
      <c r="DK66" s="585"/>
      <c r="DL66" s="585"/>
      <c r="DM66" s="585"/>
      <c r="DN66" s="585"/>
      <c r="DO66" s="585"/>
      <c r="DP66" s="585"/>
      <c r="DQ66" s="585"/>
      <c r="DR66" s="585"/>
      <c r="DS66" s="585"/>
      <c r="DT66" s="585"/>
      <c r="DU66" s="585"/>
      <c r="DV66" s="585"/>
      <c r="DW66" s="585"/>
      <c r="DX66" s="585"/>
      <c r="DY66" s="585"/>
      <c r="DZ66" s="585"/>
      <c r="EA66" s="585"/>
      <c r="EB66" s="585"/>
      <c r="EC66" s="585"/>
      <c r="ED66" s="585"/>
      <c r="EE66" s="585"/>
      <c r="EF66" s="585"/>
      <c r="EG66" s="585"/>
      <c r="EH66" s="585"/>
      <c r="EI66" s="585"/>
      <c r="EJ66" s="585"/>
      <c r="EK66" s="585"/>
      <c r="EL66" s="585"/>
      <c r="EM66" s="585"/>
      <c r="EN66" s="585"/>
      <c r="EO66" s="585"/>
      <c r="EP66" s="585"/>
      <c r="EQ66" s="585"/>
      <c r="ER66" s="585"/>
      <c r="ES66" s="585"/>
      <c r="ET66" s="585"/>
      <c r="EU66" s="585"/>
      <c r="EV66" s="585"/>
      <c r="EW66" s="585"/>
      <c r="EX66" s="585"/>
      <c r="EY66" s="585"/>
      <c r="EZ66" s="585"/>
      <c r="FA66" s="585"/>
      <c r="FB66" s="585"/>
      <c r="FC66" s="585"/>
      <c r="FD66" s="585"/>
      <c r="FE66" s="585"/>
      <c r="FF66" s="585"/>
      <c r="FG66" s="585"/>
      <c r="FH66" s="585"/>
      <c r="FI66" s="585"/>
      <c r="FJ66" s="585"/>
      <c r="FK66" s="585"/>
      <c r="FL66" s="585"/>
      <c r="FM66" s="585"/>
      <c r="FN66" s="585"/>
      <c r="FO66" s="585"/>
      <c r="FP66" s="585"/>
      <c r="FQ66" s="585"/>
      <c r="FR66" s="585"/>
      <c r="FS66" s="585"/>
      <c r="FT66" s="585"/>
      <c r="FU66" s="585"/>
      <c r="FV66" s="585"/>
      <c r="FW66" s="585"/>
      <c r="FX66" s="585"/>
      <c r="FY66" s="585"/>
      <c r="FZ66" s="585"/>
      <c r="GA66" s="585"/>
      <c r="GB66" s="585"/>
      <c r="GC66" s="585"/>
      <c r="GD66" s="585"/>
      <c r="GE66" s="585"/>
      <c r="GF66" s="585"/>
      <c r="GG66" s="585"/>
      <c r="GH66" s="585"/>
      <c r="GI66" s="585"/>
      <c r="GJ66" s="585"/>
      <c r="GK66" s="585"/>
      <c r="GL66" s="585"/>
      <c r="GM66" s="585"/>
      <c r="GN66" s="585"/>
      <c r="GO66" s="585"/>
      <c r="GP66" s="585"/>
      <c r="GQ66" s="585"/>
      <c r="GR66" s="585"/>
      <c r="GS66" s="585"/>
      <c r="GT66" s="585"/>
      <c r="GU66" s="585"/>
      <c r="GV66" s="585"/>
      <c r="GW66" s="585"/>
      <c r="GX66" s="585"/>
      <c r="GY66" s="585"/>
      <c r="GZ66" s="585"/>
      <c r="HA66" s="585"/>
      <c r="HB66" s="585"/>
      <c r="HC66" s="585"/>
      <c r="HD66" s="585"/>
      <c r="HE66" s="585"/>
      <c r="HF66" s="585"/>
      <c r="HG66" s="585"/>
      <c r="HH66" s="585"/>
      <c r="HI66" s="585"/>
      <c r="HJ66" s="585"/>
      <c r="HK66" s="585"/>
      <c r="HL66" s="585"/>
      <c r="HM66" s="585"/>
      <c r="HN66" s="585"/>
      <c r="HO66" s="585"/>
      <c r="HP66" s="585"/>
      <c r="HQ66" s="585"/>
      <c r="HR66" s="585"/>
      <c r="HS66" s="585"/>
      <c r="HT66" s="585"/>
      <c r="HU66" s="585"/>
      <c r="HV66" s="585"/>
      <c r="HW66" s="585"/>
      <c r="HX66" s="585"/>
      <c r="HY66" s="585"/>
      <c r="HZ66" s="585"/>
      <c r="IA66" s="585"/>
      <c r="IB66" s="585"/>
      <c r="IC66" s="585"/>
      <c r="ID66" s="585"/>
      <c r="IE66" s="585"/>
      <c r="IF66" s="585"/>
      <c r="IG66" s="585"/>
      <c r="IH66" s="585"/>
      <c r="II66" s="585"/>
      <c r="IJ66" s="585"/>
      <c r="IK66" s="585"/>
      <c r="IL66" s="585"/>
      <c r="IM66" s="585"/>
      <c r="IN66" s="585"/>
      <c r="IO66" s="585"/>
      <c r="IP66" s="585"/>
      <c r="IQ66" s="585"/>
      <c r="IR66" s="585"/>
      <c r="IS66" s="585"/>
      <c r="IT66" s="585"/>
      <c r="IU66" s="585"/>
      <c r="IV66" s="585"/>
      <c r="IW66" s="585"/>
      <c r="IX66" s="585"/>
      <c r="IY66" s="585"/>
      <c r="IZ66" s="585"/>
      <c r="JA66" s="585"/>
      <c r="JB66" s="585"/>
      <c r="JC66" s="585"/>
      <c r="JD66" s="585"/>
      <c r="JE66" s="585"/>
      <c r="JF66" s="585"/>
      <c r="JG66" s="585"/>
      <c r="JH66" s="585"/>
      <c r="JI66" s="585"/>
      <c r="JJ66" s="585"/>
      <c r="JK66" s="585"/>
      <c r="JL66" s="585"/>
      <c r="JM66" s="585"/>
      <c r="JN66" s="585"/>
      <c r="JO66" s="585"/>
      <c r="JP66" s="585"/>
      <c r="JQ66" s="585"/>
      <c r="JR66" s="585"/>
      <c r="JS66" s="585"/>
      <c r="JT66" s="585"/>
      <c r="JU66" s="585"/>
      <c r="JV66" s="585"/>
      <c r="JW66" s="585"/>
      <c r="JX66" s="585"/>
      <c r="JY66" s="585"/>
      <c r="JZ66" s="585"/>
      <c r="KA66" s="585"/>
      <c r="KB66" s="585"/>
      <c r="KC66" s="585"/>
      <c r="KD66" s="585"/>
      <c r="KE66" s="585"/>
      <c r="KF66" s="585"/>
      <c r="KG66" s="585"/>
      <c r="KH66" s="585"/>
      <c r="KI66" s="585"/>
      <c r="KJ66" s="585"/>
      <c r="KK66" s="585"/>
      <c r="KL66" s="585"/>
      <c r="KM66" s="585"/>
      <c r="KN66" s="585"/>
      <c r="KO66" s="585"/>
      <c r="KP66" s="585"/>
      <c r="KQ66" s="585"/>
      <c r="KR66" s="585"/>
      <c r="KS66" s="585"/>
      <c r="KT66" s="585"/>
      <c r="KU66" s="585"/>
      <c r="KV66" s="585"/>
      <c r="KW66" s="585"/>
      <c r="KX66" s="585"/>
      <c r="KY66" s="585"/>
      <c r="KZ66" s="585"/>
      <c r="LA66" s="585"/>
      <c r="LB66" s="585"/>
      <c r="LC66" s="585"/>
      <c r="LD66" s="585"/>
      <c r="LE66" s="585"/>
      <c r="LF66" s="585"/>
      <c r="LG66" s="585"/>
      <c r="LH66" s="585"/>
      <c r="LI66" s="585"/>
      <c r="LJ66" s="585"/>
      <c r="LK66" s="585"/>
      <c r="LL66" s="585"/>
      <c r="LM66" s="585"/>
      <c r="LN66" s="585"/>
      <c r="LO66" s="585"/>
      <c r="LP66" s="585"/>
      <c r="LQ66" s="585"/>
      <c r="LR66" s="585"/>
      <c r="LS66" s="585"/>
      <c r="LT66" s="585"/>
      <c r="LU66" s="585"/>
      <c r="LV66" s="585"/>
      <c r="LW66" s="585"/>
      <c r="LX66" s="585"/>
      <c r="LY66" s="585"/>
      <c r="LZ66" s="585"/>
      <c r="MA66" s="585"/>
      <c r="MB66" s="585"/>
      <c r="MC66" s="585"/>
      <c r="MD66" s="585"/>
      <c r="ME66" s="585"/>
      <c r="MF66" s="585"/>
      <c r="MG66" s="585"/>
      <c r="MH66" s="585"/>
      <c r="MI66" s="585"/>
      <c r="MJ66" s="585"/>
      <c r="MK66" s="585"/>
      <c r="ML66" s="585"/>
      <c r="MM66" s="585"/>
      <c r="MN66" s="585"/>
      <c r="MO66" s="585"/>
      <c r="MP66" s="585"/>
      <c r="MQ66" s="585"/>
      <c r="MR66" s="585"/>
      <c r="MS66" s="585"/>
      <c r="MT66" s="585"/>
      <c r="MU66" s="585"/>
      <c r="MV66" s="585"/>
      <c r="MW66" s="585"/>
      <c r="MX66" s="585"/>
      <c r="MY66" s="585"/>
      <c r="MZ66" s="585"/>
      <c r="NA66" s="585"/>
      <c r="NB66" s="585"/>
      <c r="NC66" s="585"/>
      <c r="ND66" s="585"/>
      <c r="NE66" s="585"/>
      <c r="NF66" s="585"/>
      <c r="NG66" s="585"/>
      <c r="NH66" s="585"/>
      <c r="NI66" s="585"/>
      <c r="NJ66" s="585"/>
      <c r="NK66" s="585"/>
      <c r="NL66" s="585"/>
      <c r="NM66" s="585"/>
      <c r="NN66" s="585"/>
      <c r="NO66" s="585"/>
      <c r="NP66" s="585"/>
      <c r="NQ66" s="585"/>
      <c r="NR66" s="585"/>
      <c r="NS66" s="585"/>
      <c r="NT66" s="585"/>
      <c r="NU66" s="585"/>
      <c r="NV66" s="585"/>
      <c r="NW66" s="585"/>
      <c r="NX66" s="585"/>
      <c r="NY66" s="585"/>
      <c r="NZ66" s="585"/>
      <c r="OA66" s="585"/>
      <c r="OB66" s="585"/>
      <c r="OC66" s="585"/>
      <c r="OD66" s="585"/>
      <c r="OE66" s="585"/>
      <c r="OF66" s="585"/>
      <c r="OG66" s="585"/>
      <c r="OH66" s="585"/>
      <c r="OI66" s="585"/>
      <c r="OJ66" s="585"/>
      <c r="OK66" s="585"/>
      <c r="OL66" s="585"/>
      <c r="OM66" s="585"/>
      <c r="ON66" s="585"/>
      <c r="OO66" s="585"/>
      <c r="OP66" s="585"/>
      <c r="OQ66" s="585"/>
      <c r="OR66" s="585"/>
      <c r="OS66" s="585"/>
      <c r="OT66" s="585"/>
      <c r="OU66" s="585"/>
      <c r="OV66" s="585"/>
      <c r="OW66" s="585"/>
      <c r="OX66" s="585"/>
      <c r="OY66" s="585"/>
      <c r="OZ66" s="585"/>
      <c r="PA66" s="585"/>
      <c r="PB66" s="585"/>
      <c r="PC66" s="585"/>
      <c r="PD66" s="585"/>
      <c r="PE66" s="585"/>
      <c r="PF66" s="585"/>
      <c r="PG66" s="585"/>
      <c r="PH66" s="585"/>
      <c r="PI66" s="585"/>
      <c r="PJ66" s="585"/>
      <c r="PK66" s="585"/>
      <c r="PL66" s="585"/>
      <c r="PM66" s="585"/>
      <c r="PN66" s="585"/>
      <c r="PO66" s="585"/>
      <c r="PP66" s="585"/>
      <c r="PQ66" s="585"/>
      <c r="PR66" s="585"/>
      <c r="PS66" s="585"/>
      <c r="PT66" s="585"/>
      <c r="PU66" s="585"/>
      <c r="PV66" s="585"/>
      <c r="PW66" s="585"/>
      <c r="PX66" s="585"/>
      <c r="PY66" s="585"/>
      <c r="PZ66" s="585"/>
      <c r="QA66" s="585"/>
      <c r="QB66" s="585"/>
      <c r="QC66" s="585"/>
      <c r="QD66" s="585"/>
      <c r="QE66" s="585"/>
      <c r="QF66" s="585"/>
      <c r="QG66" s="585"/>
      <c r="QH66" s="585"/>
      <c r="QI66" s="585"/>
      <c r="QJ66" s="585"/>
      <c r="QK66" s="585"/>
      <c r="QL66" s="585"/>
      <c r="QM66" s="585"/>
      <c r="QN66" s="585"/>
      <c r="QO66" s="585"/>
      <c r="QP66" s="585"/>
      <c r="QQ66" s="585"/>
      <c r="QR66" s="585"/>
      <c r="QS66" s="585"/>
      <c r="QT66" s="585"/>
      <c r="QU66" s="585"/>
      <c r="QV66" s="585"/>
      <c r="QW66" s="585"/>
      <c r="QX66" s="585"/>
      <c r="QY66" s="585"/>
      <c r="QZ66" s="585"/>
      <c r="RA66" s="585"/>
      <c r="RB66" s="585"/>
      <c r="RC66" s="585"/>
      <c r="RD66" s="585"/>
      <c r="RE66" s="585"/>
      <c r="RF66" s="585"/>
      <c r="RG66" s="585"/>
      <c r="RH66" s="585"/>
      <c r="RI66" s="585"/>
      <c r="RJ66" s="585"/>
      <c r="RK66" s="585"/>
      <c r="RL66" s="585"/>
      <c r="RM66" s="585"/>
      <c r="RN66" s="585"/>
      <c r="RO66" s="585"/>
      <c r="RP66" s="585"/>
      <c r="RQ66" s="585"/>
      <c r="RR66" s="585"/>
      <c r="RS66" s="585"/>
      <c r="RT66" s="585"/>
      <c r="RU66" s="585"/>
      <c r="RV66" s="585"/>
      <c r="RW66" s="585"/>
      <c r="RX66" s="585"/>
      <c r="RY66" s="585"/>
      <c r="RZ66" s="585"/>
      <c r="SA66" s="585"/>
      <c r="SB66" s="585"/>
      <c r="SC66" s="585"/>
      <c r="SD66" s="585"/>
      <c r="SE66" s="585"/>
      <c r="SF66" s="585"/>
      <c r="SG66" s="585"/>
      <c r="SH66" s="585"/>
      <c r="SI66" s="585"/>
      <c r="SJ66" s="585"/>
      <c r="SK66" s="585"/>
      <c r="SL66" s="585"/>
      <c r="SM66" s="585"/>
      <c r="SN66" s="585"/>
      <c r="SO66" s="585"/>
      <c r="SP66" s="585"/>
      <c r="SQ66" s="585"/>
      <c r="SR66" s="585"/>
      <c r="SS66" s="585"/>
      <c r="ST66" s="585"/>
      <c r="SU66" s="585"/>
      <c r="SV66" s="585"/>
      <c r="SW66" s="585"/>
      <c r="SX66" s="585"/>
      <c r="SY66" s="585"/>
      <c r="SZ66" s="585"/>
      <c r="TA66" s="585"/>
      <c r="TB66" s="585"/>
      <c r="TC66" s="585"/>
      <c r="TD66" s="585"/>
      <c r="TE66" s="585"/>
      <c r="TF66" s="585"/>
      <c r="TG66" s="585"/>
      <c r="TH66" s="585"/>
      <c r="TI66" s="585"/>
      <c r="TJ66" s="585"/>
      <c r="TK66" s="585"/>
      <c r="TL66" s="585"/>
      <c r="TM66" s="585"/>
      <c r="TN66" s="585"/>
      <c r="TO66" s="585"/>
      <c r="TP66" s="585"/>
      <c r="TQ66" s="585"/>
      <c r="TR66" s="585"/>
      <c r="TS66" s="585"/>
      <c r="TT66" s="585"/>
      <c r="TU66" s="585"/>
      <c r="TV66" s="585"/>
      <c r="TW66" s="585"/>
      <c r="TX66" s="585"/>
      <c r="TY66" s="585"/>
      <c r="TZ66" s="585"/>
      <c r="UA66" s="585"/>
      <c r="UB66" s="585"/>
      <c r="UC66" s="585"/>
      <c r="UD66" s="585"/>
      <c r="UE66" s="585"/>
      <c r="UF66" s="585"/>
      <c r="UG66" s="585"/>
      <c r="UH66" s="585"/>
      <c r="UI66" s="585"/>
      <c r="UJ66" s="585"/>
      <c r="UK66" s="585"/>
      <c r="UL66" s="585"/>
      <c r="UM66" s="585"/>
      <c r="UN66" s="585"/>
      <c r="UO66" s="585"/>
      <c r="UP66" s="585"/>
      <c r="UQ66" s="585"/>
      <c r="UR66" s="585"/>
      <c r="US66" s="585"/>
      <c r="UT66" s="585"/>
      <c r="UU66" s="585"/>
      <c r="UV66" s="585"/>
      <c r="UW66" s="585"/>
      <c r="UX66" s="585"/>
      <c r="UY66" s="585"/>
      <c r="UZ66" s="585"/>
      <c r="VA66" s="585"/>
      <c r="VB66" s="585"/>
      <c r="VC66" s="585"/>
      <c r="VD66" s="585"/>
      <c r="VE66" s="585"/>
      <c r="VF66" s="585"/>
      <c r="VG66" s="585"/>
      <c r="VH66" s="585"/>
      <c r="VI66" s="585"/>
      <c r="VJ66" s="585"/>
      <c r="VK66" s="585"/>
      <c r="VL66" s="585"/>
      <c r="VM66" s="585"/>
      <c r="VN66" s="585"/>
      <c r="VO66" s="585"/>
      <c r="VP66" s="585"/>
      <c r="VQ66" s="585"/>
      <c r="VR66" s="585"/>
      <c r="VS66" s="585"/>
      <c r="VT66" s="585"/>
      <c r="VU66" s="585"/>
      <c r="VV66" s="585"/>
      <c r="VW66" s="585"/>
      <c r="VX66" s="585"/>
      <c r="VY66" s="585"/>
      <c r="VZ66" s="585"/>
      <c r="WA66" s="585"/>
      <c r="WB66" s="585"/>
      <c r="WC66" s="585"/>
      <c r="WD66" s="585"/>
      <c r="WE66" s="585"/>
      <c r="WF66" s="585"/>
      <c r="WG66" s="585"/>
      <c r="WH66" s="585"/>
      <c r="WI66" s="585"/>
      <c r="WJ66" s="585"/>
      <c r="WK66" s="585"/>
      <c r="WL66" s="585"/>
      <c r="WM66" s="585"/>
      <c r="WN66" s="585"/>
      <c r="WO66" s="585"/>
      <c r="WP66" s="585"/>
      <c r="WQ66" s="585"/>
      <c r="WR66" s="585"/>
      <c r="WS66" s="585"/>
      <c r="WT66" s="585"/>
      <c r="WU66" s="585"/>
      <c r="WV66" s="585"/>
      <c r="WW66" s="585"/>
      <c r="WX66" s="585"/>
      <c r="WY66" s="585"/>
      <c r="WZ66" s="585"/>
      <c r="XA66" s="585"/>
      <c r="XB66" s="585"/>
      <c r="XC66" s="585"/>
      <c r="XD66" s="585"/>
      <c r="XE66" s="585"/>
      <c r="XF66" s="585"/>
      <c r="XG66" s="585"/>
      <c r="XH66" s="585"/>
      <c r="XI66" s="585"/>
      <c r="XJ66" s="585"/>
      <c r="XK66" s="585"/>
      <c r="XL66" s="585"/>
      <c r="XM66" s="585"/>
      <c r="XN66" s="585"/>
      <c r="XO66" s="585"/>
      <c r="XP66" s="585"/>
      <c r="XQ66" s="585"/>
      <c r="XR66" s="585"/>
      <c r="XS66" s="585"/>
      <c r="XT66" s="585"/>
      <c r="XU66" s="585"/>
      <c r="XV66" s="585"/>
      <c r="XW66" s="585"/>
      <c r="XX66" s="585"/>
      <c r="XY66" s="585"/>
      <c r="XZ66" s="585"/>
      <c r="YA66" s="585"/>
      <c r="YB66" s="585"/>
      <c r="YC66" s="585"/>
      <c r="YD66" s="585"/>
      <c r="YE66" s="585"/>
      <c r="YF66" s="585"/>
      <c r="YG66" s="585"/>
      <c r="YH66" s="585"/>
      <c r="YI66" s="585"/>
      <c r="YJ66" s="585"/>
      <c r="YK66" s="585"/>
      <c r="YL66" s="585"/>
      <c r="YM66" s="585"/>
      <c r="YN66" s="585"/>
      <c r="YO66" s="585"/>
      <c r="YP66" s="585"/>
      <c r="YQ66" s="585"/>
      <c r="YR66" s="585"/>
      <c r="YS66" s="585"/>
      <c r="YT66" s="585"/>
      <c r="YU66" s="585"/>
      <c r="YV66" s="585"/>
      <c r="YW66" s="585"/>
      <c r="YX66" s="585"/>
      <c r="YY66" s="585"/>
      <c r="YZ66" s="585"/>
      <c r="ZA66" s="585"/>
      <c r="ZB66" s="585"/>
      <c r="ZC66" s="585"/>
      <c r="ZD66" s="585"/>
      <c r="ZE66" s="585"/>
      <c r="ZF66" s="585"/>
      <c r="ZG66" s="585"/>
      <c r="ZH66" s="585"/>
      <c r="ZI66" s="585"/>
      <c r="ZJ66" s="585"/>
      <c r="ZK66" s="585"/>
      <c r="ZL66" s="585"/>
      <c r="ZM66" s="585"/>
      <c r="ZN66" s="585"/>
      <c r="ZO66" s="585"/>
      <c r="ZP66" s="585"/>
      <c r="ZQ66" s="585"/>
      <c r="ZR66" s="585"/>
      <c r="ZS66" s="585"/>
      <c r="ZT66" s="585"/>
      <c r="ZU66" s="585"/>
      <c r="ZV66" s="585"/>
      <c r="ZW66" s="585"/>
      <c r="ZX66" s="585"/>
      <c r="ZY66" s="585"/>
      <c r="ZZ66" s="585"/>
      <c r="AAA66" s="585"/>
      <c r="AAB66" s="585"/>
      <c r="AAC66" s="585"/>
      <c r="AAD66" s="585"/>
      <c r="AAE66" s="585"/>
      <c r="AAF66" s="585"/>
      <c r="AAG66" s="585"/>
      <c r="AAH66" s="585"/>
      <c r="AAI66" s="585"/>
      <c r="AAJ66" s="585"/>
      <c r="AAK66" s="585"/>
      <c r="AAL66" s="585"/>
      <c r="AAM66" s="585"/>
      <c r="AAN66" s="585"/>
      <c r="AAO66" s="585"/>
      <c r="AAP66" s="585"/>
      <c r="AAQ66" s="585"/>
      <c r="AAR66" s="585"/>
      <c r="AAS66" s="585"/>
      <c r="AAT66" s="585"/>
      <c r="AAU66" s="585"/>
      <c r="AAV66" s="585"/>
      <c r="AAW66" s="585"/>
      <c r="AAX66" s="585"/>
      <c r="AAY66" s="585"/>
      <c r="AAZ66" s="585"/>
      <c r="ABA66" s="585"/>
      <c r="ABB66" s="585"/>
      <c r="ABC66" s="585"/>
      <c r="ABD66" s="585"/>
      <c r="ABE66" s="585"/>
      <c r="ABF66" s="585"/>
      <c r="ABG66" s="585"/>
      <c r="ABH66" s="585"/>
      <c r="ABI66" s="585"/>
      <c r="ABJ66" s="585"/>
      <c r="ABK66" s="585"/>
      <c r="ABL66" s="585"/>
      <c r="ABM66" s="585"/>
      <c r="ABN66" s="585"/>
      <c r="ABO66" s="585"/>
      <c r="ABP66" s="585"/>
      <c r="ABQ66" s="585"/>
      <c r="ABR66" s="585"/>
      <c r="ABS66" s="585"/>
      <c r="ABT66" s="585"/>
      <c r="ABU66" s="585"/>
      <c r="ABV66" s="585"/>
      <c r="ABW66" s="585"/>
      <c r="ABX66" s="585"/>
      <c r="ABY66" s="585"/>
      <c r="ABZ66" s="585"/>
      <c r="ACA66" s="585"/>
      <c r="ACB66" s="585"/>
      <c r="ACC66" s="585"/>
      <c r="ACD66" s="585"/>
      <c r="ACE66" s="585"/>
      <c r="ACF66" s="585"/>
      <c r="ACG66" s="585"/>
      <c r="ACH66" s="585"/>
      <c r="ACI66" s="585"/>
      <c r="ACJ66" s="585"/>
      <c r="ACK66" s="585"/>
      <c r="ACL66" s="585"/>
      <c r="ACM66" s="585"/>
      <c r="ACN66" s="585"/>
      <c r="ACO66" s="585"/>
      <c r="ACP66" s="585"/>
      <c r="ACQ66" s="585"/>
      <c r="ACR66" s="585"/>
      <c r="ACS66" s="585"/>
      <c r="ACT66" s="585"/>
      <c r="ACU66" s="585"/>
      <c r="ACV66" s="585"/>
      <c r="ACW66" s="585"/>
      <c r="ACX66" s="585"/>
      <c r="ACY66" s="585"/>
      <c r="ACZ66" s="585"/>
      <c r="ADA66" s="585"/>
      <c r="ADB66" s="585"/>
      <c r="ADC66" s="585"/>
      <c r="ADD66" s="585"/>
      <c r="ADE66" s="585"/>
      <c r="ADF66" s="585"/>
      <c r="ADG66" s="585"/>
      <c r="ADH66" s="585"/>
      <c r="ADI66" s="585"/>
      <c r="ADJ66" s="585"/>
      <c r="ADK66" s="585"/>
      <c r="ADL66" s="585"/>
      <c r="ADM66" s="585"/>
      <c r="ADN66" s="585"/>
      <c r="ADO66" s="585"/>
      <c r="ADP66" s="585"/>
      <c r="ADQ66" s="585"/>
      <c r="ADR66" s="585"/>
      <c r="ADS66" s="585"/>
      <c r="ADT66" s="585"/>
      <c r="ADU66" s="585"/>
      <c r="ADV66" s="585"/>
      <c r="ADW66" s="585"/>
      <c r="ADX66" s="585"/>
      <c r="ADY66" s="585"/>
      <c r="ADZ66" s="585"/>
      <c r="AEA66" s="585"/>
      <c r="AEB66" s="585"/>
      <c r="AEC66" s="585"/>
      <c r="AED66" s="585"/>
      <c r="AEE66" s="585"/>
      <c r="AEF66" s="585"/>
      <c r="AEG66" s="585"/>
      <c r="AEH66" s="585"/>
      <c r="AEI66" s="585"/>
      <c r="AEJ66" s="585"/>
      <c r="AEK66" s="585"/>
      <c r="AEL66" s="585"/>
      <c r="AEM66" s="585"/>
      <c r="AEN66" s="585"/>
      <c r="AEO66" s="585"/>
      <c r="AEP66" s="585"/>
      <c r="AEQ66" s="585"/>
      <c r="AER66" s="585"/>
      <c r="AES66" s="585"/>
      <c r="AET66" s="585"/>
      <c r="AEU66" s="585"/>
      <c r="AEV66" s="585"/>
      <c r="AEW66" s="585"/>
      <c r="AEX66" s="585"/>
      <c r="AEY66" s="585"/>
      <c r="AEZ66" s="585"/>
      <c r="AFA66" s="585"/>
      <c r="AFB66" s="585"/>
      <c r="AFC66" s="585"/>
      <c r="AFD66" s="585"/>
      <c r="AFE66" s="585"/>
      <c r="AFF66" s="585"/>
      <c r="AFG66" s="585"/>
      <c r="AFH66" s="585"/>
      <c r="AFI66" s="585"/>
      <c r="AFJ66" s="585"/>
      <c r="AFK66" s="585"/>
      <c r="AFL66" s="585"/>
      <c r="AFM66" s="585"/>
      <c r="AFN66" s="585"/>
      <c r="AFO66" s="585"/>
      <c r="AFP66" s="585"/>
      <c r="AFQ66" s="585"/>
      <c r="AFR66" s="585"/>
      <c r="AFS66" s="585"/>
      <c r="AFT66" s="585"/>
      <c r="AFU66" s="585"/>
      <c r="AFV66" s="585"/>
      <c r="AFW66" s="585"/>
      <c r="AFX66" s="585"/>
      <c r="AFY66" s="585"/>
      <c r="AFZ66" s="585"/>
      <c r="AGA66" s="585"/>
      <c r="AGB66" s="585"/>
      <c r="AGC66" s="585"/>
      <c r="AGD66" s="585"/>
      <c r="AGE66" s="585"/>
      <c r="AGF66" s="585"/>
      <c r="AGG66" s="585"/>
      <c r="AGH66" s="585"/>
      <c r="AGI66" s="585"/>
      <c r="AGJ66" s="585"/>
      <c r="AGK66" s="585"/>
      <c r="AGL66" s="585"/>
      <c r="AGM66" s="585"/>
      <c r="AGN66" s="585"/>
      <c r="AGO66" s="585"/>
      <c r="AGP66" s="585"/>
      <c r="AGQ66" s="585"/>
      <c r="AGR66" s="585"/>
      <c r="AGS66" s="585"/>
      <c r="AGT66" s="585"/>
      <c r="AGU66" s="585"/>
      <c r="AGV66" s="585"/>
      <c r="AGW66" s="585"/>
      <c r="AGX66" s="585"/>
      <c r="AGY66" s="585"/>
      <c r="AGZ66" s="585"/>
      <c r="AHA66" s="585"/>
      <c r="AHB66" s="585"/>
      <c r="AHC66" s="585"/>
      <c r="AHD66" s="585"/>
      <c r="AHE66" s="585"/>
      <c r="AHF66" s="585"/>
      <c r="AHG66" s="585"/>
      <c r="AHH66" s="585"/>
      <c r="AHI66" s="585"/>
      <c r="AHJ66" s="585"/>
      <c r="AHK66" s="585"/>
      <c r="AHL66" s="585"/>
      <c r="AHM66" s="585"/>
      <c r="AHN66" s="585"/>
      <c r="AHO66" s="585"/>
      <c r="AHP66" s="585"/>
      <c r="AHQ66" s="585"/>
      <c r="AHR66" s="585"/>
      <c r="AHS66" s="585"/>
      <c r="AHT66" s="585"/>
      <c r="AHU66" s="585"/>
      <c r="AHV66" s="585"/>
      <c r="AHW66" s="585"/>
      <c r="AHX66" s="585"/>
      <c r="AHY66" s="585"/>
      <c r="AHZ66" s="585"/>
      <c r="AIA66" s="585"/>
      <c r="AIB66" s="585"/>
      <c r="AIC66" s="585"/>
      <c r="AID66" s="585"/>
      <c r="AIE66" s="585"/>
      <c r="AIF66" s="585"/>
      <c r="AIG66" s="585"/>
      <c r="AIH66" s="585"/>
      <c r="AII66" s="585"/>
      <c r="AIJ66" s="585"/>
      <c r="AIK66" s="585"/>
      <c r="AIL66" s="585"/>
      <c r="AIM66" s="585"/>
      <c r="AIN66" s="585"/>
      <c r="AIO66" s="585"/>
      <c r="AIP66" s="585"/>
      <c r="AIQ66" s="585"/>
      <c r="AIR66" s="585"/>
      <c r="AIS66" s="585"/>
      <c r="AIT66" s="585"/>
      <c r="AIU66" s="585"/>
      <c r="AIV66" s="585"/>
      <c r="AIW66" s="585"/>
      <c r="AIX66" s="585"/>
      <c r="AIY66" s="585"/>
      <c r="AIZ66" s="585"/>
      <c r="AJA66" s="585"/>
      <c r="AJB66" s="585"/>
      <c r="AJC66" s="585"/>
      <c r="AJD66" s="585"/>
      <c r="AJE66" s="585"/>
      <c r="AJF66" s="585"/>
      <c r="AJG66" s="585"/>
      <c r="AJH66" s="585"/>
      <c r="AJI66" s="585"/>
      <c r="AJJ66" s="585"/>
      <c r="AJK66" s="585"/>
      <c r="AJL66" s="585"/>
      <c r="AJM66" s="585"/>
      <c r="AJN66" s="585"/>
      <c r="AJO66" s="585"/>
      <c r="AJP66" s="585"/>
      <c r="AJQ66" s="585"/>
      <c r="AJR66" s="585"/>
      <c r="AJS66" s="585"/>
      <c r="AJT66" s="585"/>
      <c r="AJU66" s="585"/>
      <c r="AJV66" s="585"/>
      <c r="AJW66" s="585"/>
      <c r="AJX66" s="585"/>
      <c r="AJY66" s="585"/>
      <c r="AJZ66" s="585"/>
      <c r="AKA66" s="585"/>
      <c r="AKB66" s="585"/>
      <c r="AKC66" s="585"/>
      <c r="AKD66" s="585"/>
      <c r="AKE66" s="585"/>
      <c r="AKF66" s="585"/>
      <c r="AKG66" s="585"/>
      <c r="AKH66" s="585"/>
      <c r="AKI66" s="585"/>
      <c r="AKJ66" s="585"/>
      <c r="AKK66" s="585"/>
      <c r="AKL66" s="585"/>
      <c r="AKM66" s="585"/>
      <c r="AKN66" s="585"/>
      <c r="AKO66" s="585"/>
      <c r="AKP66" s="585"/>
      <c r="AKQ66" s="585"/>
      <c r="AKR66" s="585"/>
      <c r="AKS66" s="585"/>
      <c r="AKT66" s="585"/>
      <c r="AKU66" s="585"/>
      <c r="AKV66" s="585"/>
      <c r="AKW66" s="585"/>
      <c r="AKX66" s="585"/>
      <c r="AKY66" s="585"/>
      <c r="AKZ66" s="585"/>
      <c r="ALA66" s="585"/>
      <c r="ALB66" s="585"/>
      <c r="ALC66" s="585"/>
      <c r="ALD66" s="585"/>
      <c r="ALE66" s="585"/>
      <c r="ALF66" s="585"/>
      <c r="ALG66" s="585"/>
      <c r="ALH66" s="585"/>
      <c r="ALI66" s="585"/>
      <c r="ALJ66" s="585"/>
      <c r="ALK66" s="585"/>
      <c r="ALL66" s="585"/>
      <c r="ALM66" s="585"/>
      <c r="ALN66" s="585"/>
      <c r="ALO66" s="585"/>
      <c r="ALP66" s="585"/>
      <c r="ALQ66" s="585"/>
      <c r="ALR66" s="585"/>
      <c r="ALS66" s="585"/>
      <c r="ALT66" s="585"/>
      <c r="ALU66" s="585"/>
      <c r="ALV66" s="585"/>
      <c r="ALW66" s="585"/>
      <c r="ALX66" s="585"/>
      <c r="ALY66" s="585"/>
      <c r="ALZ66" s="585"/>
      <c r="AMA66" s="585"/>
      <c r="AMB66" s="585"/>
      <c r="AMC66" s="585"/>
      <c r="AMD66" s="585"/>
      <c r="AME66" s="585"/>
      <c r="AMF66" s="585"/>
      <c r="AMG66" s="585"/>
      <c r="AMH66" s="585"/>
      <c r="AMI66" s="585"/>
      <c r="AMJ66" s="585"/>
      <c r="AMK66" s="585"/>
    </row>
    <row r="67" spans="1:1025" s="586" customFormat="1" ht="39" customHeight="1" x14ac:dyDescent="0.35">
      <c r="A67" s="577" t="s">
        <v>2164</v>
      </c>
      <c r="B67" s="587" t="s">
        <v>2165</v>
      </c>
      <c r="C67" s="588" t="s">
        <v>2038</v>
      </c>
      <c r="D67" s="589" t="s">
        <v>345</v>
      </c>
      <c r="E67" s="592" t="s">
        <v>888</v>
      </c>
      <c r="F67" s="592" t="s">
        <v>888</v>
      </c>
      <c r="G67" s="592" t="s">
        <v>888</v>
      </c>
      <c r="H67" s="592" t="s">
        <v>888</v>
      </c>
      <c r="I67" s="592" t="s">
        <v>888</v>
      </c>
      <c r="J67" s="592" t="s">
        <v>888</v>
      </c>
      <c r="K67" s="592" t="s">
        <v>888</v>
      </c>
      <c r="L67" s="592" t="s">
        <v>888</v>
      </c>
      <c r="M67" s="592" t="s">
        <v>888</v>
      </c>
      <c r="N67" s="592" t="s">
        <v>888</v>
      </c>
      <c r="O67" s="582"/>
      <c r="P67" s="590" t="str">
        <f t="shared" si="2"/>
        <v>NA</v>
      </c>
      <c r="Q67" s="591" t="str">
        <f t="shared" si="3"/>
        <v>NA</v>
      </c>
      <c r="R67" s="585"/>
      <c r="S67" s="585"/>
      <c r="T67" s="585"/>
      <c r="U67" s="585"/>
      <c r="V67" s="585"/>
      <c r="W67" s="585"/>
      <c r="X67" s="585"/>
      <c r="Y67" s="585"/>
      <c r="Z67" s="585"/>
      <c r="AA67" s="585"/>
      <c r="AB67" s="585"/>
      <c r="AC67" s="585"/>
      <c r="AD67" s="585"/>
      <c r="AE67" s="585"/>
      <c r="AF67" s="585"/>
      <c r="AG67" s="585"/>
      <c r="AH67" s="585"/>
      <c r="AI67" s="585"/>
      <c r="AJ67" s="585"/>
      <c r="AK67" s="585"/>
      <c r="AL67" s="585"/>
      <c r="AM67" s="585"/>
      <c r="AN67" s="585"/>
      <c r="AO67" s="585"/>
      <c r="AP67" s="585"/>
      <c r="AQ67" s="585"/>
      <c r="AR67" s="585"/>
      <c r="AS67" s="585"/>
      <c r="AT67" s="585"/>
      <c r="AU67" s="585"/>
      <c r="AV67" s="585"/>
      <c r="AW67" s="585"/>
      <c r="AX67" s="585"/>
      <c r="AY67" s="585"/>
      <c r="AZ67" s="585"/>
      <c r="BA67" s="585"/>
      <c r="BB67" s="585"/>
      <c r="BC67" s="585"/>
      <c r="BD67" s="585"/>
      <c r="BE67" s="585"/>
      <c r="BF67" s="585"/>
      <c r="BG67" s="585"/>
      <c r="BH67" s="585"/>
      <c r="BI67" s="585"/>
      <c r="BJ67" s="585"/>
      <c r="BK67" s="585"/>
      <c r="BL67" s="585"/>
      <c r="BM67" s="585"/>
      <c r="BN67" s="585"/>
      <c r="BO67" s="585"/>
      <c r="BP67" s="585"/>
      <c r="BQ67" s="585"/>
      <c r="BR67" s="585"/>
      <c r="BS67" s="585"/>
      <c r="BT67" s="585"/>
      <c r="BU67" s="585"/>
      <c r="BV67" s="585"/>
      <c r="BW67" s="585"/>
      <c r="BX67" s="585"/>
      <c r="BY67" s="585"/>
      <c r="BZ67" s="585"/>
      <c r="CA67" s="585"/>
      <c r="CB67" s="585"/>
      <c r="CC67" s="585"/>
      <c r="CD67" s="585"/>
      <c r="CE67" s="585"/>
      <c r="CF67" s="585"/>
      <c r="CG67" s="585"/>
      <c r="CH67" s="585"/>
      <c r="CI67" s="585"/>
      <c r="CJ67" s="585"/>
      <c r="CK67" s="585"/>
      <c r="CL67" s="585"/>
      <c r="CM67" s="585"/>
      <c r="CN67" s="585"/>
      <c r="CO67" s="585"/>
      <c r="CP67" s="585"/>
      <c r="CQ67" s="585"/>
      <c r="CR67" s="585"/>
      <c r="CS67" s="585"/>
      <c r="CT67" s="585"/>
      <c r="CU67" s="585"/>
      <c r="CV67" s="585"/>
      <c r="CW67" s="585"/>
      <c r="CX67" s="585"/>
      <c r="CY67" s="585"/>
      <c r="CZ67" s="585"/>
      <c r="DA67" s="585"/>
      <c r="DB67" s="585"/>
      <c r="DC67" s="585"/>
      <c r="DD67" s="585"/>
      <c r="DE67" s="585"/>
      <c r="DF67" s="585"/>
      <c r="DG67" s="585"/>
      <c r="DH67" s="585"/>
      <c r="DI67" s="585"/>
      <c r="DJ67" s="585"/>
      <c r="DK67" s="585"/>
      <c r="DL67" s="585"/>
      <c r="DM67" s="585"/>
      <c r="DN67" s="585"/>
      <c r="DO67" s="585"/>
      <c r="DP67" s="585"/>
      <c r="DQ67" s="585"/>
      <c r="DR67" s="585"/>
      <c r="DS67" s="585"/>
      <c r="DT67" s="585"/>
      <c r="DU67" s="585"/>
      <c r="DV67" s="585"/>
      <c r="DW67" s="585"/>
      <c r="DX67" s="585"/>
      <c r="DY67" s="585"/>
      <c r="DZ67" s="585"/>
      <c r="EA67" s="585"/>
      <c r="EB67" s="585"/>
      <c r="EC67" s="585"/>
      <c r="ED67" s="585"/>
      <c r="EE67" s="585"/>
      <c r="EF67" s="585"/>
      <c r="EG67" s="585"/>
      <c r="EH67" s="585"/>
      <c r="EI67" s="585"/>
      <c r="EJ67" s="585"/>
      <c r="EK67" s="585"/>
      <c r="EL67" s="585"/>
      <c r="EM67" s="585"/>
      <c r="EN67" s="585"/>
      <c r="EO67" s="585"/>
      <c r="EP67" s="585"/>
      <c r="EQ67" s="585"/>
      <c r="ER67" s="585"/>
      <c r="ES67" s="585"/>
      <c r="ET67" s="585"/>
      <c r="EU67" s="585"/>
      <c r="EV67" s="585"/>
      <c r="EW67" s="585"/>
      <c r="EX67" s="585"/>
      <c r="EY67" s="585"/>
      <c r="EZ67" s="585"/>
      <c r="FA67" s="585"/>
      <c r="FB67" s="585"/>
      <c r="FC67" s="585"/>
      <c r="FD67" s="585"/>
      <c r="FE67" s="585"/>
      <c r="FF67" s="585"/>
      <c r="FG67" s="585"/>
      <c r="FH67" s="585"/>
      <c r="FI67" s="585"/>
      <c r="FJ67" s="585"/>
      <c r="FK67" s="585"/>
      <c r="FL67" s="585"/>
      <c r="FM67" s="585"/>
      <c r="FN67" s="585"/>
      <c r="FO67" s="585"/>
      <c r="FP67" s="585"/>
      <c r="FQ67" s="585"/>
      <c r="FR67" s="585"/>
      <c r="FS67" s="585"/>
      <c r="FT67" s="585"/>
      <c r="FU67" s="585"/>
      <c r="FV67" s="585"/>
      <c r="FW67" s="585"/>
      <c r="FX67" s="585"/>
      <c r="FY67" s="585"/>
      <c r="FZ67" s="585"/>
      <c r="GA67" s="585"/>
      <c r="GB67" s="585"/>
      <c r="GC67" s="585"/>
      <c r="GD67" s="585"/>
      <c r="GE67" s="585"/>
      <c r="GF67" s="585"/>
      <c r="GG67" s="585"/>
      <c r="GH67" s="585"/>
      <c r="GI67" s="585"/>
      <c r="GJ67" s="585"/>
      <c r="GK67" s="585"/>
      <c r="GL67" s="585"/>
      <c r="GM67" s="585"/>
      <c r="GN67" s="585"/>
      <c r="GO67" s="585"/>
      <c r="GP67" s="585"/>
      <c r="GQ67" s="585"/>
      <c r="GR67" s="585"/>
      <c r="GS67" s="585"/>
      <c r="GT67" s="585"/>
      <c r="GU67" s="585"/>
      <c r="GV67" s="585"/>
      <c r="GW67" s="585"/>
      <c r="GX67" s="585"/>
      <c r="GY67" s="585"/>
      <c r="GZ67" s="585"/>
      <c r="HA67" s="585"/>
      <c r="HB67" s="585"/>
      <c r="HC67" s="585"/>
      <c r="HD67" s="585"/>
      <c r="HE67" s="585"/>
      <c r="HF67" s="585"/>
      <c r="HG67" s="585"/>
      <c r="HH67" s="585"/>
      <c r="HI67" s="585"/>
      <c r="HJ67" s="585"/>
      <c r="HK67" s="585"/>
      <c r="HL67" s="585"/>
      <c r="HM67" s="585"/>
      <c r="HN67" s="585"/>
      <c r="HO67" s="585"/>
      <c r="HP67" s="585"/>
      <c r="HQ67" s="585"/>
      <c r="HR67" s="585"/>
      <c r="HS67" s="585"/>
      <c r="HT67" s="585"/>
      <c r="HU67" s="585"/>
      <c r="HV67" s="585"/>
      <c r="HW67" s="585"/>
      <c r="HX67" s="585"/>
      <c r="HY67" s="585"/>
      <c r="HZ67" s="585"/>
      <c r="IA67" s="585"/>
      <c r="IB67" s="585"/>
      <c r="IC67" s="585"/>
      <c r="ID67" s="585"/>
      <c r="IE67" s="585"/>
      <c r="IF67" s="585"/>
      <c r="IG67" s="585"/>
      <c r="IH67" s="585"/>
      <c r="II67" s="585"/>
      <c r="IJ67" s="585"/>
      <c r="IK67" s="585"/>
      <c r="IL67" s="585"/>
      <c r="IM67" s="585"/>
      <c r="IN67" s="585"/>
      <c r="IO67" s="585"/>
      <c r="IP67" s="585"/>
      <c r="IQ67" s="585"/>
      <c r="IR67" s="585"/>
      <c r="IS67" s="585"/>
      <c r="IT67" s="585"/>
      <c r="IU67" s="585"/>
      <c r="IV67" s="585"/>
      <c r="IW67" s="585"/>
      <c r="IX67" s="585"/>
      <c r="IY67" s="585"/>
      <c r="IZ67" s="585"/>
      <c r="JA67" s="585"/>
      <c r="JB67" s="585"/>
      <c r="JC67" s="585"/>
      <c r="JD67" s="585"/>
      <c r="JE67" s="585"/>
      <c r="JF67" s="585"/>
      <c r="JG67" s="585"/>
      <c r="JH67" s="585"/>
      <c r="JI67" s="585"/>
      <c r="JJ67" s="585"/>
      <c r="JK67" s="585"/>
      <c r="JL67" s="585"/>
      <c r="JM67" s="585"/>
      <c r="JN67" s="585"/>
      <c r="JO67" s="585"/>
      <c r="JP67" s="585"/>
      <c r="JQ67" s="585"/>
      <c r="JR67" s="585"/>
      <c r="JS67" s="585"/>
      <c r="JT67" s="585"/>
      <c r="JU67" s="585"/>
      <c r="JV67" s="585"/>
      <c r="JW67" s="585"/>
      <c r="JX67" s="585"/>
      <c r="JY67" s="585"/>
      <c r="JZ67" s="585"/>
      <c r="KA67" s="585"/>
      <c r="KB67" s="585"/>
      <c r="KC67" s="585"/>
      <c r="KD67" s="585"/>
      <c r="KE67" s="585"/>
      <c r="KF67" s="585"/>
      <c r="KG67" s="585"/>
      <c r="KH67" s="585"/>
      <c r="KI67" s="585"/>
      <c r="KJ67" s="585"/>
      <c r="KK67" s="585"/>
      <c r="KL67" s="585"/>
      <c r="KM67" s="585"/>
      <c r="KN67" s="585"/>
      <c r="KO67" s="585"/>
      <c r="KP67" s="585"/>
      <c r="KQ67" s="585"/>
      <c r="KR67" s="585"/>
      <c r="KS67" s="585"/>
      <c r="KT67" s="585"/>
      <c r="KU67" s="585"/>
      <c r="KV67" s="585"/>
      <c r="KW67" s="585"/>
      <c r="KX67" s="585"/>
      <c r="KY67" s="585"/>
      <c r="KZ67" s="585"/>
      <c r="LA67" s="585"/>
      <c r="LB67" s="585"/>
      <c r="LC67" s="585"/>
      <c r="LD67" s="585"/>
      <c r="LE67" s="585"/>
      <c r="LF67" s="585"/>
      <c r="LG67" s="585"/>
      <c r="LH67" s="585"/>
      <c r="LI67" s="585"/>
      <c r="LJ67" s="585"/>
      <c r="LK67" s="585"/>
      <c r="LL67" s="585"/>
      <c r="LM67" s="585"/>
      <c r="LN67" s="585"/>
      <c r="LO67" s="585"/>
      <c r="LP67" s="585"/>
      <c r="LQ67" s="585"/>
      <c r="LR67" s="585"/>
      <c r="LS67" s="585"/>
      <c r="LT67" s="585"/>
      <c r="LU67" s="585"/>
      <c r="LV67" s="585"/>
      <c r="LW67" s="585"/>
      <c r="LX67" s="585"/>
      <c r="LY67" s="585"/>
      <c r="LZ67" s="585"/>
      <c r="MA67" s="585"/>
      <c r="MB67" s="585"/>
      <c r="MC67" s="585"/>
      <c r="MD67" s="585"/>
      <c r="ME67" s="585"/>
      <c r="MF67" s="585"/>
      <c r="MG67" s="585"/>
      <c r="MH67" s="585"/>
      <c r="MI67" s="585"/>
      <c r="MJ67" s="585"/>
      <c r="MK67" s="585"/>
      <c r="ML67" s="585"/>
      <c r="MM67" s="585"/>
      <c r="MN67" s="585"/>
      <c r="MO67" s="585"/>
      <c r="MP67" s="585"/>
      <c r="MQ67" s="585"/>
      <c r="MR67" s="585"/>
      <c r="MS67" s="585"/>
      <c r="MT67" s="585"/>
      <c r="MU67" s="585"/>
      <c r="MV67" s="585"/>
      <c r="MW67" s="585"/>
      <c r="MX67" s="585"/>
      <c r="MY67" s="585"/>
      <c r="MZ67" s="585"/>
      <c r="NA67" s="585"/>
      <c r="NB67" s="585"/>
      <c r="NC67" s="585"/>
      <c r="ND67" s="585"/>
      <c r="NE67" s="585"/>
      <c r="NF67" s="585"/>
      <c r="NG67" s="585"/>
      <c r="NH67" s="585"/>
      <c r="NI67" s="585"/>
      <c r="NJ67" s="585"/>
      <c r="NK67" s="585"/>
      <c r="NL67" s="585"/>
      <c r="NM67" s="585"/>
      <c r="NN67" s="585"/>
      <c r="NO67" s="585"/>
      <c r="NP67" s="585"/>
      <c r="NQ67" s="585"/>
      <c r="NR67" s="585"/>
      <c r="NS67" s="585"/>
      <c r="NT67" s="585"/>
      <c r="NU67" s="585"/>
      <c r="NV67" s="585"/>
      <c r="NW67" s="585"/>
      <c r="NX67" s="585"/>
      <c r="NY67" s="585"/>
      <c r="NZ67" s="585"/>
      <c r="OA67" s="585"/>
      <c r="OB67" s="585"/>
      <c r="OC67" s="585"/>
      <c r="OD67" s="585"/>
      <c r="OE67" s="585"/>
      <c r="OF67" s="585"/>
      <c r="OG67" s="585"/>
      <c r="OH67" s="585"/>
      <c r="OI67" s="585"/>
      <c r="OJ67" s="585"/>
      <c r="OK67" s="585"/>
      <c r="OL67" s="585"/>
      <c r="OM67" s="585"/>
      <c r="ON67" s="585"/>
      <c r="OO67" s="585"/>
      <c r="OP67" s="585"/>
      <c r="OQ67" s="585"/>
      <c r="OR67" s="585"/>
      <c r="OS67" s="585"/>
      <c r="OT67" s="585"/>
      <c r="OU67" s="585"/>
      <c r="OV67" s="585"/>
      <c r="OW67" s="585"/>
      <c r="OX67" s="585"/>
      <c r="OY67" s="585"/>
      <c r="OZ67" s="585"/>
      <c r="PA67" s="585"/>
      <c r="PB67" s="585"/>
      <c r="PC67" s="585"/>
      <c r="PD67" s="585"/>
      <c r="PE67" s="585"/>
      <c r="PF67" s="585"/>
      <c r="PG67" s="585"/>
      <c r="PH67" s="585"/>
      <c r="PI67" s="585"/>
      <c r="PJ67" s="585"/>
      <c r="PK67" s="585"/>
      <c r="PL67" s="585"/>
      <c r="PM67" s="585"/>
      <c r="PN67" s="585"/>
      <c r="PO67" s="585"/>
      <c r="PP67" s="585"/>
      <c r="PQ67" s="585"/>
      <c r="PR67" s="585"/>
      <c r="PS67" s="585"/>
      <c r="PT67" s="585"/>
      <c r="PU67" s="585"/>
      <c r="PV67" s="585"/>
      <c r="PW67" s="585"/>
      <c r="PX67" s="585"/>
      <c r="PY67" s="585"/>
      <c r="PZ67" s="585"/>
      <c r="QA67" s="585"/>
      <c r="QB67" s="585"/>
      <c r="QC67" s="585"/>
      <c r="QD67" s="585"/>
      <c r="QE67" s="585"/>
      <c r="QF67" s="585"/>
      <c r="QG67" s="585"/>
      <c r="QH67" s="585"/>
      <c r="QI67" s="585"/>
      <c r="QJ67" s="585"/>
      <c r="QK67" s="585"/>
      <c r="QL67" s="585"/>
      <c r="QM67" s="585"/>
      <c r="QN67" s="585"/>
      <c r="QO67" s="585"/>
      <c r="QP67" s="585"/>
      <c r="QQ67" s="585"/>
      <c r="QR67" s="585"/>
      <c r="QS67" s="585"/>
      <c r="QT67" s="585"/>
      <c r="QU67" s="585"/>
      <c r="QV67" s="585"/>
      <c r="QW67" s="585"/>
      <c r="QX67" s="585"/>
      <c r="QY67" s="585"/>
      <c r="QZ67" s="585"/>
      <c r="RA67" s="585"/>
      <c r="RB67" s="585"/>
      <c r="RC67" s="585"/>
      <c r="RD67" s="585"/>
      <c r="RE67" s="585"/>
      <c r="RF67" s="585"/>
      <c r="RG67" s="585"/>
      <c r="RH67" s="585"/>
      <c r="RI67" s="585"/>
      <c r="RJ67" s="585"/>
      <c r="RK67" s="585"/>
      <c r="RL67" s="585"/>
      <c r="RM67" s="585"/>
      <c r="RN67" s="585"/>
      <c r="RO67" s="585"/>
      <c r="RP67" s="585"/>
      <c r="RQ67" s="585"/>
      <c r="RR67" s="585"/>
      <c r="RS67" s="585"/>
      <c r="RT67" s="585"/>
      <c r="RU67" s="585"/>
      <c r="RV67" s="585"/>
      <c r="RW67" s="585"/>
      <c r="RX67" s="585"/>
      <c r="RY67" s="585"/>
      <c r="RZ67" s="585"/>
      <c r="SA67" s="585"/>
      <c r="SB67" s="585"/>
      <c r="SC67" s="585"/>
      <c r="SD67" s="585"/>
      <c r="SE67" s="585"/>
      <c r="SF67" s="585"/>
      <c r="SG67" s="585"/>
      <c r="SH67" s="585"/>
      <c r="SI67" s="585"/>
      <c r="SJ67" s="585"/>
      <c r="SK67" s="585"/>
      <c r="SL67" s="585"/>
      <c r="SM67" s="585"/>
      <c r="SN67" s="585"/>
      <c r="SO67" s="585"/>
      <c r="SP67" s="585"/>
      <c r="SQ67" s="585"/>
      <c r="SR67" s="585"/>
      <c r="SS67" s="585"/>
      <c r="ST67" s="585"/>
      <c r="SU67" s="585"/>
      <c r="SV67" s="585"/>
      <c r="SW67" s="585"/>
      <c r="SX67" s="585"/>
      <c r="SY67" s="585"/>
      <c r="SZ67" s="585"/>
      <c r="TA67" s="585"/>
      <c r="TB67" s="585"/>
      <c r="TC67" s="585"/>
      <c r="TD67" s="585"/>
      <c r="TE67" s="585"/>
      <c r="TF67" s="585"/>
      <c r="TG67" s="585"/>
      <c r="TH67" s="585"/>
      <c r="TI67" s="585"/>
      <c r="TJ67" s="585"/>
      <c r="TK67" s="585"/>
      <c r="TL67" s="585"/>
      <c r="TM67" s="585"/>
      <c r="TN67" s="585"/>
      <c r="TO67" s="585"/>
      <c r="TP67" s="585"/>
      <c r="TQ67" s="585"/>
      <c r="TR67" s="585"/>
      <c r="TS67" s="585"/>
      <c r="TT67" s="585"/>
      <c r="TU67" s="585"/>
      <c r="TV67" s="585"/>
      <c r="TW67" s="585"/>
      <c r="TX67" s="585"/>
      <c r="TY67" s="585"/>
      <c r="TZ67" s="585"/>
      <c r="UA67" s="585"/>
      <c r="UB67" s="585"/>
      <c r="UC67" s="585"/>
      <c r="UD67" s="585"/>
      <c r="UE67" s="585"/>
      <c r="UF67" s="585"/>
      <c r="UG67" s="585"/>
      <c r="UH67" s="585"/>
      <c r="UI67" s="585"/>
      <c r="UJ67" s="585"/>
      <c r="UK67" s="585"/>
      <c r="UL67" s="585"/>
      <c r="UM67" s="585"/>
      <c r="UN67" s="585"/>
      <c r="UO67" s="585"/>
      <c r="UP67" s="585"/>
      <c r="UQ67" s="585"/>
      <c r="UR67" s="585"/>
      <c r="US67" s="585"/>
      <c r="UT67" s="585"/>
      <c r="UU67" s="585"/>
      <c r="UV67" s="585"/>
      <c r="UW67" s="585"/>
      <c r="UX67" s="585"/>
      <c r="UY67" s="585"/>
      <c r="UZ67" s="585"/>
      <c r="VA67" s="585"/>
      <c r="VB67" s="585"/>
      <c r="VC67" s="585"/>
      <c r="VD67" s="585"/>
      <c r="VE67" s="585"/>
      <c r="VF67" s="585"/>
      <c r="VG67" s="585"/>
      <c r="VH67" s="585"/>
      <c r="VI67" s="585"/>
      <c r="VJ67" s="585"/>
      <c r="VK67" s="585"/>
      <c r="VL67" s="585"/>
      <c r="VM67" s="585"/>
      <c r="VN67" s="585"/>
      <c r="VO67" s="585"/>
      <c r="VP67" s="585"/>
      <c r="VQ67" s="585"/>
      <c r="VR67" s="585"/>
      <c r="VS67" s="585"/>
      <c r="VT67" s="585"/>
      <c r="VU67" s="585"/>
      <c r="VV67" s="585"/>
      <c r="VW67" s="585"/>
      <c r="VX67" s="585"/>
      <c r="VY67" s="585"/>
      <c r="VZ67" s="585"/>
      <c r="WA67" s="585"/>
      <c r="WB67" s="585"/>
      <c r="WC67" s="585"/>
      <c r="WD67" s="585"/>
      <c r="WE67" s="585"/>
      <c r="WF67" s="585"/>
      <c r="WG67" s="585"/>
      <c r="WH67" s="585"/>
      <c r="WI67" s="585"/>
      <c r="WJ67" s="585"/>
      <c r="WK67" s="585"/>
      <c r="WL67" s="585"/>
      <c r="WM67" s="585"/>
      <c r="WN67" s="585"/>
      <c r="WO67" s="585"/>
      <c r="WP67" s="585"/>
      <c r="WQ67" s="585"/>
      <c r="WR67" s="585"/>
      <c r="WS67" s="585"/>
      <c r="WT67" s="585"/>
      <c r="WU67" s="585"/>
      <c r="WV67" s="585"/>
      <c r="WW67" s="585"/>
      <c r="WX67" s="585"/>
      <c r="WY67" s="585"/>
      <c r="WZ67" s="585"/>
      <c r="XA67" s="585"/>
      <c r="XB67" s="585"/>
      <c r="XC67" s="585"/>
      <c r="XD67" s="585"/>
      <c r="XE67" s="585"/>
      <c r="XF67" s="585"/>
      <c r="XG67" s="585"/>
      <c r="XH67" s="585"/>
      <c r="XI67" s="585"/>
      <c r="XJ67" s="585"/>
      <c r="XK67" s="585"/>
      <c r="XL67" s="585"/>
      <c r="XM67" s="585"/>
      <c r="XN67" s="585"/>
      <c r="XO67" s="585"/>
      <c r="XP67" s="585"/>
      <c r="XQ67" s="585"/>
      <c r="XR67" s="585"/>
      <c r="XS67" s="585"/>
      <c r="XT67" s="585"/>
      <c r="XU67" s="585"/>
      <c r="XV67" s="585"/>
      <c r="XW67" s="585"/>
      <c r="XX67" s="585"/>
      <c r="XY67" s="585"/>
      <c r="XZ67" s="585"/>
      <c r="YA67" s="585"/>
      <c r="YB67" s="585"/>
      <c r="YC67" s="585"/>
      <c r="YD67" s="585"/>
      <c r="YE67" s="585"/>
      <c r="YF67" s="585"/>
      <c r="YG67" s="585"/>
      <c r="YH67" s="585"/>
      <c r="YI67" s="585"/>
      <c r="YJ67" s="585"/>
      <c r="YK67" s="585"/>
      <c r="YL67" s="585"/>
      <c r="YM67" s="585"/>
      <c r="YN67" s="585"/>
      <c r="YO67" s="585"/>
      <c r="YP67" s="585"/>
      <c r="YQ67" s="585"/>
      <c r="YR67" s="585"/>
      <c r="YS67" s="585"/>
      <c r="YT67" s="585"/>
      <c r="YU67" s="585"/>
      <c r="YV67" s="585"/>
      <c r="YW67" s="585"/>
      <c r="YX67" s="585"/>
      <c r="YY67" s="585"/>
      <c r="YZ67" s="585"/>
      <c r="ZA67" s="585"/>
      <c r="ZB67" s="585"/>
      <c r="ZC67" s="585"/>
      <c r="ZD67" s="585"/>
      <c r="ZE67" s="585"/>
      <c r="ZF67" s="585"/>
      <c r="ZG67" s="585"/>
      <c r="ZH67" s="585"/>
      <c r="ZI67" s="585"/>
      <c r="ZJ67" s="585"/>
      <c r="ZK67" s="585"/>
      <c r="ZL67" s="585"/>
      <c r="ZM67" s="585"/>
      <c r="ZN67" s="585"/>
      <c r="ZO67" s="585"/>
      <c r="ZP67" s="585"/>
      <c r="ZQ67" s="585"/>
      <c r="ZR67" s="585"/>
      <c r="ZS67" s="585"/>
      <c r="ZT67" s="585"/>
      <c r="ZU67" s="585"/>
      <c r="ZV67" s="585"/>
      <c r="ZW67" s="585"/>
      <c r="ZX67" s="585"/>
      <c r="ZY67" s="585"/>
      <c r="ZZ67" s="585"/>
      <c r="AAA67" s="585"/>
      <c r="AAB67" s="585"/>
      <c r="AAC67" s="585"/>
      <c r="AAD67" s="585"/>
      <c r="AAE67" s="585"/>
      <c r="AAF67" s="585"/>
      <c r="AAG67" s="585"/>
      <c r="AAH67" s="585"/>
      <c r="AAI67" s="585"/>
      <c r="AAJ67" s="585"/>
      <c r="AAK67" s="585"/>
      <c r="AAL67" s="585"/>
      <c r="AAM67" s="585"/>
      <c r="AAN67" s="585"/>
      <c r="AAO67" s="585"/>
      <c r="AAP67" s="585"/>
      <c r="AAQ67" s="585"/>
      <c r="AAR67" s="585"/>
      <c r="AAS67" s="585"/>
      <c r="AAT67" s="585"/>
      <c r="AAU67" s="585"/>
      <c r="AAV67" s="585"/>
      <c r="AAW67" s="585"/>
      <c r="AAX67" s="585"/>
      <c r="AAY67" s="585"/>
      <c r="AAZ67" s="585"/>
      <c r="ABA67" s="585"/>
      <c r="ABB67" s="585"/>
      <c r="ABC67" s="585"/>
      <c r="ABD67" s="585"/>
      <c r="ABE67" s="585"/>
      <c r="ABF67" s="585"/>
      <c r="ABG67" s="585"/>
      <c r="ABH67" s="585"/>
      <c r="ABI67" s="585"/>
      <c r="ABJ67" s="585"/>
      <c r="ABK67" s="585"/>
      <c r="ABL67" s="585"/>
      <c r="ABM67" s="585"/>
      <c r="ABN67" s="585"/>
      <c r="ABO67" s="585"/>
      <c r="ABP67" s="585"/>
      <c r="ABQ67" s="585"/>
      <c r="ABR67" s="585"/>
      <c r="ABS67" s="585"/>
      <c r="ABT67" s="585"/>
      <c r="ABU67" s="585"/>
      <c r="ABV67" s="585"/>
      <c r="ABW67" s="585"/>
      <c r="ABX67" s="585"/>
      <c r="ABY67" s="585"/>
      <c r="ABZ67" s="585"/>
      <c r="ACA67" s="585"/>
      <c r="ACB67" s="585"/>
      <c r="ACC67" s="585"/>
      <c r="ACD67" s="585"/>
      <c r="ACE67" s="585"/>
      <c r="ACF67" s="585"/>
      <c r="ACG67" s="585"/>
      <c r="ACH67" s="585"/>
      <c r="ACI67" s="585"/>
      <c r="ACJ67" s="585"/>
      <c r="ACK67" s="585"/>
      <c r="ACL67" s="585"/>
      <c r="ACM67" s="585"/>
      <c r="ACN67" s="585"/>
      <c r="ACO67" s="585"/>
      <c r="ACP67" s="585"/>
      <c r="ACQ67" s="585"/>
      <c r="ACR67" s="585"/>
      <c r="ACS67" s="585"/>
      <c r="ACT67" s="585"/>
      <c r="ACU67" s="585"/>
      <c r="ACV67" s="585"/>
      <c r="ACW67" s="585"/>
      <c r="ACX67" s="585"/>
      <c r="ACY67" s="585"/>
      <c r="ACZ67" s="585"/>
      <c r="ADA67" s="585"/>
      <c r="ADB67" s="585"/>
      <c r="ADC67" s="585"/>
      <c r="ADD67" s="585"/>
      <c r="ADE67" s="585"/>
      <c r="ADF67" s="585"/>
      <c r="ADG67" s="585"/>
      <c r="ADH67" s="585"/>
      <c r="ADI67" s="585"/>
      <c r="ADJ67" s="585"/>
      <c r="ADK67" s="585"/>
      <c r="ADL67" s="585"/>
      <c r="ADM67" s="585"/>
      <c r="ADN67" s="585"/>
      <c r="ADO67" s="585"/>
      <c r="ADP67" s="585"/>
      <c r="ADQ67" s="585"/>
      <c r="ADR67" s="585"/>
      <c r="ADS67" s="585"/>
      <c r="ADT67" s="585"/>
      <c r="ADU67" s="585"/>
      <c r="ADV67" s="585"/>
      <c r="ADW67" s="585"/>
      <c r="ADX67" s="585"/>
      <c r="ADY67" s="585"/>
      <c r="ADZ67" s="585"/>
      <c r="AEA67" s="585"/>
      <c r="AEB67" s="585"/>
      <c r="AEC67" s="585"/>
      <c r="AED67" s="585"/>
      <c r="AEE67" s="585"/>
      <c r="AEF67" s="585"/>
      <c r="AEG67" s="585"/>
      <c r="AEH67" s="585"/>
      <c r="AEI67" s="585"/>
      <c r="AEJ67" s="585"/>
      <c r="AEK67" s="585"/>
      <c r="AEL67" s="585"/>
      <c r="AEM67" s="585"/>
      <c r="AEN67" s="585"/>
      <c r="AEO67" s="585"/>
      <c r="AEP67" s="585"/>
      <c r="AEQ67" s="585"/>
      <c r="AER67" s="585"/>
      <c r="AES67" s="585"/>
      <c r="AET67" s="585"/>
      <c r="AEU67" s="585"/>
      <c r="AEV67" s="585"/>
      <c r="AEW67" s="585"/>
      <c r="AEX67" s="585"/>
      <c r="AEY67" s="585"/>
      <c r="AEZ67" s="585"/>
      <c r="AFA67" s="585"/>
      <c r="AFB67" s="585"/>
      <c r="AFC67" s="585"/>
      <c r="AFD67" s="585"/>
      <c r="AFE67" s="585"/>
      <c r="AFF67" s="585"/>
      <c r="AFG67" s="585"/>
      <c r="AFH67" s="585"/>
      <c r="AFI67" s="585"/>
      <c r="AFJ67" s="585"/>
      <c r="AFK67" s="585"/>
      <c r="AFL67" s="585"/>
      <c r="AFM67" s="585"/>
      <c r="AFN67" s="585"/>
      <c r="AFO67" s="585"/>
      <c r="AFP67" s="585"/>
      <c r="AFQ67" s="585"/>
      <c r="AFR67" s="585"/>
      <c r="AFS67" s="585"/>
      <c r="AFT67" s="585"/>
      <c r="AFU67" s="585"/>
      <c r="AFV67" s="585"/>
      <c r="AFW67" s="585"/>
      <c r="AFX67" s="585"/>
      <c r="AFY67" s="585"/>
      <c r="AFZ67" s="585"/>
      <c r="AGA67" s="585"/>
      <c r="AGB67" s="585"/>
      <c r="AGC67" s="585"/>
      <c r="AGD67" s="585"/>
      <c r="AGE67" s="585"/>
      <c r="AGF67" s="585"/>
      <c r="AGG67" s="585"/>
      <c r="AGH67" s="585"/>
      <c r="AGI67" s="585"/>
      <c r="AGJ67" s="585"/>
      <c r="AGK67" s="585"/>
      <c r="AGL67" s="585"/>
      <c r="AGM67" s="585"/>
      <c r="AGN67" s="585"/>
      <c r="AGO67" s="585"/>
      <c r="AGP67" s="585"/>
      <c r="AGQ67" s="585"/>
      <c r="AGR67" s="585"/>
      <c r="AGS67" s="585"/>
      <c r="AGT67" s="585"/>
      <c r="AGU67" s="585"/>
      <c r="AGV67" s="585"/>
      <c r="AGW67" s="585"/>
      <c r="AGX67" s="585"/>
      <c r="AGY67" s="585"/>
      <c r="AGZ67" s="585"/>
      <c r="AHA67" s="585"/>
      <c r="AHB67" s="585"/>
      <c r="AHC67" s="585"/>
      <c r="AHD67" s="585"/>
      <c r="AHE67" s="585"/>
      <c r="AHF67" s="585"/>
      <c r="AHG67" s="585"/>
      <c r="AHH67" s="585"/>
      <c r="AHI67" s="585"/>
      <c r="AHJ67" s="585"/>
      <c r="AHK67" s="585"/>
      <c r="AHL67" s="585"/>
      <c r="AHM67" s="585"/>
      <c r="AHN67" s="585"/>
      <c r="AHO67" s="585"/>
      <c r="AHP67" s="585"/>
      <c r="AHQ67" s="585"/>
      <c r="AHR67" s="585"/>
      <c r="AHS67" s="585"/>
      <c r="AHT67" s="585"/>
      <c r="AHU67" s="585"/>
      <c r="AHV67" s="585"/>
      <c r="AHW67" s="585"/>
      <c r="AHX67" s="585"/>
      <c r="AHY67" s="585"/>
      <c r="AHZ67" s="585"/>
      <c r="AIA67" s="585"/>
      <c r="AIB67" s="585"/>
      <c r="AIC67" s="585"/>
      <c r="AID67" s="585"/>
      <c r="AIE67" s="585"/>
      <c r="AIF67" s="585"/>
      <c r="AIG67" s="585"/>
      <c r="AIH67" s="585"/>
      <c r="AII67" s="585"/>
      <c r="AIJ67" s="585"/>
      <c r="AIK67" s="585"/>
      <c r="AIL67" s="585"/>
      <c r="AIM67" s="585"/>
      <c r="AIN67" s="585"/>
      <c r="AIO67" s="585"/>
      <c r="AIP67" s="585"/>
      <c r="AIQ67" s="585"/>
      <c r="AIR67" s="585"/>
      <c r="AIS67" s="585"/>
      <c r="AIT67" s="585"/>
      <c r="AIU67" s="585"/>
      <c r="AIV67" s="585"/>
      <c r="AIW67" s="585"/>
      <c r="AIX67" s="585"/>
      <c r="AIY67" s="585"/>
      <c r="AIZ67" s="585"/>
      <c r="AJA67" s="585"/>
      <c r="AJB67" s="585"/>
      <c r="AJC67" s="585"/>
      <c r="AJD67" s="585"/>
      <c r="AJE67" s="585"/>
      <c r="AJF67" s="585"/>
      <c r="AJG67" s="585"/>
      <c r="AJH67" s="585"/>
      <c r="AJI67" s="585"/>
      <c r="AJJ67" s="585"/>
      <c r="AJK67" s="585"/>
      <c r="AJL67" s="585"/>
      <c r="AJM67" s="585"/>
      <c r="AJN67" s="585"/>
      <c r="AJO67" s="585"/>
      <c r="AJP67" s="585"/>
      <c r="AJQ67" s="585"/>
      <c r="AJR67" s="585"/>
      <c r="AJS67" s="585"/>
      <c r="AJT67" s="585"/>
      <c r="AJU67" s="585"/>
      <c r="AJV67" s="585"/>
      <c r="AJW67" s="585"/>
      <c r="AJX67" s="585"/>
      <c r="AJY67" s="585"/>
      <c r="AJZ67" s="585"/>
      <c r="AKA67" s="585"/>
      <c r="AKB67" s="585"/>
      <c r="AKC67" s="585"/>
      <c r="AKD67" s="585"/>
      <c r="AKE67" s="585"/>
      <c r="AKF67" s="585"/>
      <c r="AKG67" s="585"/>
      <c r="AKH67" s="585"/>
      <c r="AKI67" s="585"/>
      <c r="AKJ67" s="585"/>
      <c r="AKK67" s="585"/>
      <c r="AKL67" s="585"/>
      <c r="AKM67" s="585"/>
      <c r="AKN67" s="585"/>
      <c r="AKO67" s="585"/>
      <c r="AKP67" s="585"/>
      <c r="AKQ67" s="585"/>
      <c r="AKR67" s="585"/>
      <c r="AKS67" s="585"/>
      <c r="AKT67" s="585"/>
      <c r="AKU67" s="585"/>
      <c r="AKV67" s="585"/>
      <c r="AKW67" s="585"/>
      <c r="AKX67" s="585"/>
      <c r="AKY67" s="585"/>
      <c r="AKZ67" s="585"/>
      <c r="ALA67" s="585"/>
      <c r="ALB67" s="585"/>
      <c r="ALC67" s="585"/>
      <c r="ALD67" s="585"/>
      <c r="ALE67" s="585"/>
      <c r="ALF67" s="585"/>
      <c r="ALG67" s="585"/>
      <c r="ALH67" s="585"/>
      <c r="ALI67" s="585"/>
      <c r="ALJ67" s="585"/>
      <c r="ALK67" s="585"/>
      <c r="ALL67" s="585"/>
      <c r="ALM67" s="585"/>
      <c r="ALN67" s="585"/>
      <c r="ALO67" s="585"/>
      <c r="ALP67" s="585"/>
      <c r="ALQ67" s="585"/>
      <c r="ALR67" s="585"/>
      <c r="ALS67" s="585"/>
      <c r="ALT67" s="585"/>
      <c r="ALU67" s="585"/>
      <c r="ALV67" s="585"/>
      <c r="ALW67" s="585"/>
      <c r="ALX67" s="585"/>
      <c r="ALY67" s="585"/>
      <c r="ALZ67" s="585"/>
      <c r="AMA67" s="585"/>
      <c r="AMB67" s="585"/>
      <c r="AMC67" s="585"/>
      <c r="AMD67" s="585"/>
      <c r="AME67" s="585"/>
      <c r="AMF67" s="585"/>
      <c r="AMG67" s="585"/>
      <c r="AMH67" s="585"/>
      <c r="AMI67" s="585"/>
      <c r="AMJ67" s="585"/>
      <c r="AMK67" s="585"/>
    </row>
    <row r="68" spans="1:1025" ht="10.95" customHeight="1" x14ac:dyDescent="0.35">
      <c r="A68" s="128" t="s">
        <v>2166</v>
      </c>
      <c r="B68" s="432" t="s">
        <v>2167</v>
      </c>
      <c r="C68" s="433" t="s">
        <v>2039</v>
      </c>
      <c r="D68" s="414" t="s">
        <v>345</v>
      </c>
      <c r="E68" s="478" t="s">
        <v>888</v>
      </c>
      <c r="F68" s="478" t="s">
        <v>888</v>
      </c>
      <c r="G68" s="478" t="s">
        <v>888</v>
      </c>
      <c r="H68" s="478" t="s">
        <v>888</v>
      </c>
      <c r="I68" s="478" t="s">
        <v>888</v>
      </c>
      <c r="J68" s="478" t="s">
        <v>888</v>
      </c>
      <c r="K68" s="478" t="s">
        <v>888</v>
      </c>
      <c r="L68" s="478" t="s">
        <v>888</v>
      </c>
      <c r="M68" s="478" t="s">
        <v>888</v>
      </c>
      <c r="N68" s="478" t="s">
        <v>888</v>
      </c>
      <c r="O68" s="81"/>
      <c r="P68" s="82" t="str">
        <f t="shared" si="2"/>
        <v>NA</v>
      </c>
      <c r="Q68" s="83" t="str">
        <f t="shared" si="3"/>
        <v>NA</v>
      </c>
    </row>
    <row r="69" spans="1:1025" ht="10.95" customHeight="1" x14ac:dyDescent="0.35">
      <c r="A69" s="128" t="s">
        <v>2168</v>
      </c>
      <c r="B69" s="436" t="s">
        <v>2169</v>
      </c>
      <c r="C69" s="437" t="s">
        <v>2040</v>
      </c>
      <c r="D69" s="438" t="s">
        <v>345</v>
      </c>
      <c r="E69" s="482" t="s">
        <v>888</v>
      </c>
      <c r="F69" s="482" t="s">
        <v>888</v>
      </c>
      <c r="G69" s="482" t="s">
        <v>888</v>
      </c>
      <c r="H69" s="482" t="s">
        <v>888</v>
      </c>
      <c r="I69" s="482" t="s">
        <v>888</v>
      </c>
      <c r="J69" s="482" t="s">
        <v>888</v>
      </c>
      <c r="K69" s="482" t="s">
        <v>888</v>
      </c>
      <c r="L69" s="482" t="s">
        <v>888</v>
      </c>
      <c r="M69" s="482" t="s">
        <v>888</v>
      </c>
      <c r="N69" s="482" t="s">
        <v>888</v>
      </c>
      <c r="O69" s="81"/>
      <c r="P69" s="86" t="str">
        <f t="shared" si="2"/>
        <v>NA</v>
      </c>
      <c r="Q69" s="87" t="str">
        <f t="shared" si="3"/>
        <v>NA</v>
      </c>
    </row>
    <row r="70" spans="1:1025" ht="10.95" customHeight="1" x14ac:dyDescent="0.35">
      <c r="A70" s="128" t="s">
        <v>2170</v>
      </c>
      <c r="B70" s="432" t="s">
        <v>2171</v>
      </c>
      <c r="C70" s="433" t="s">
        <v>2041</v>
      </c>
      <c r="D70" s="414" t="s">
        <v>345</v>
      </c>
      <c r="E70" s="478" t="s">
        <v>888</v>
      </c>
      <c r="F70" s="478" t="s">
        <v>888</v>
      </c>
      <c r="G70" s="478" t="s">
        <v>888</v>
      </c>
      <c r="H70" s="478" t="s">
        <v>888</v>
      </c>
      <c r="I70" s="478" t="s">
        <v>888</v>
      </c>
      <c r="J70" s="478" t="s">
        <v>888</v>
      </c>
      <c r="K70" s="478" t="s">
        <v>888</v>
      </c>
      <c r="L70" s="478" t="s">
        <v>888</v>
      </c>
      <c r="M70" s="478" t="s">
        <v>888</v>
      </c>
      <c r="N70" s="478" t="s">
        <v>888</v>
      </c>
      <c r="O70" s="81"/>
      <c r="P70" s="82" t="str">
        <f t="shared" si="2"/>
        <v>NA</v>
      </c>
      <c r="Q70" s="83" t="str">
        <f t="shared" si="3"/>
        <v>NA</v>
      </c>
    </row>
    <row r="71" spans="1:1025" ht="10.95" customHeight="1" x14ac:dyDescent="0.35">
      <c r="A71" s="128" t="s">
        <v>2172</v>
      </c>
      <c r="B71" s="418" t="s">
        <v>2173</v>
      </c>
      <c r="C71" s="458" t="s">
        <v>2042</v>
      </c>
      <c r="D71" s="419" t="s">
        <v>345</v>
      </c>
      <c r="E71" s="497" t="s">
        <v>888</v>
      </c>
      <c r="F71" s="497" t="s">
        <v>888</v>
      </c>
      <c r="G71" s="497" t="s">
        <v>888</v>
      </c>
      <c r="H71" s="497" t="s">
        <v>888</v>
      </c>
      <c r="I71" s="497" t="s">
        <v>888</v>
      </c>
      <c r="J71" s="497" t="s">
        <v>888</v>
      </c>
      <c r="K71" s="497" t="s">
        <v>888</v>
      </c>
      <c r="L71" s="497" t="s">
        <v>888</v>
      </c>
      <c r="M71" s="497" t="s">
        <v>888</v>
      </c>
      <c r="N71" s="497" t="s">
        <v>888</v>
      </c>
      <c r="O71" s="81"/>
      <c r="P71" s="91" t="str">
        <f t="shared" si="2"/>
        <v>NA</v>
      </c>
      <c r="Q71" s="92" t="str">
        <f t="shared" si="3"/>
        <v>NA</v>
      </c>
    </row>
    <row r="72" spans="1:1025" s="107" customFormat="1" ht="11.4" x14ac:dyDescent="0.25">
      <c r="B72" s="130"/>
      <c r="C72" s="71"/>
      <c r="D72" s="7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09"/>
      <c r="Q72" s="109"/>
    </row>
    <row r="73" spans="1:1025" s="149" customFormat="1" ht="15.6" hidden="1" customHeight="1" x14ac:dyDescent="0.25">
      <c r="B73" s="100" t="s">
        <v>2174</v>
      </c>
      <c r="C73" s="133"/>
      <c r="D73" s="133"/>
      <c r="E73" s="147"/>
      <c r="F73" s="147"/>
      <c r="G73" s="147"/>
      <c r="H73" s="147"/>
      <c r="I73" s="147"/>
      <c r="J73" s="147"/>
      <c r="K73" s="147"/>
      <c r="L73" s="147"/>
      <c r="M73" s="147"/>
      <c r="N73" s="148"/>
      <c r="O73" s="218"/>
      <c r="P73" s="136"/>
      <c r="Q73" s="136"/>
    </row>
    <row r="74" spans="1:1025" s="107" customFormat="1" ht="10.35" hidden="1" customHeight="1" x14ac:dyDescent="0.25">
      <c r="B74" s="106" t="s">
        <v>427</v>
      </c>
      <c r="D74" s="107" t="s">
        <v>345</v>
      </c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39"/>
      <c r="P74" s="109"/>
      <c r="Q74" s="109"/>
    </row>
    <row r="75" spans="1:1025" s="107" customFormat="1" ht="10.35" hidden="1" customHeight="1" x14ac:dyDescent="0.25">
      <c r="B75" s="106"/>
      <c r="C75" s="111" t="s">
        <v>2175</v>
      </c>
      <c r="D75" s="107" t="s">
        <v>345</v>
      </c>
      <c r="E75" s="112" t="str">
        <f t="shared" ref="E75:N75" si="4">IF(OR(E8="NA",E9="NA",E10="NA"),"NA",-SUM(E8)+SUM(E9)+SUM(E10))</f>
        <v>NA</v>
      </c>
      <c r="F75" s="112">
        <f t="shared" si="4"/>
        <v>0</v>
      </c>
      <c r="G75" s="112">
        <f t="shared" si="4"/>
        <v>0</v>
      </c>
      <c r="H75" s="112" t="str">
        <f t="shared" si="4"/>
        <v>NA</v>
      </c>
      <c r="I75" s="112">
        <f t="shared" si="4"/>
        <v>0</v>
      </c>
      <c r="J75" s="112">
        <f t="shared" si="4"/>
        <v>0</v>
      </c>
      <c r="K75" s="112">
        <f t="shared" si="4"/>
        <v>0</v>
      </c>
      <c r="L75" s="112">
        <f t="shared" si="4"/>
        <v>0</v>
      </c>
      <c r="M75" s="112" t="str">
        <f t="shared" si="4"/>
        <v>NA</v>
      </c>
      <c r="N75" s="112" t="str">
        <f t="shared" si="4"/>
        <v>NA</v>
      </c>
      <c r="O75" s="139"/>
      <c r="P75" s="109"/>
      <c r="Q75" s="109"/>
    </row>
    <row r="76" spans="1:1025" s="107" customFormat="1" ht="10.35" hidden="1" customHeight="1" x14ac:dyDescent="0.25">
      <c r="B76" s="113"/>
      <c r="C76" s="111" t="s">
        <v>2176</v>
      </c>
      <c r="D76" s="111" t="s">
        <v>345</v>
      </c>
      <c r="E76" s="112" t="str">
        <f t="shared" ref="E76:N76" si="5">IF(OR(E8="NA",E11="NA",E12="NA",E13="NA"),"NA",-SUM(E8)+SUM(E11)+SUM(E12)+SUM(E13))</f>
        <v>NA</v>
      </c>
      <c r="F76" s="112">
        <f t="shared" si="5"/>
        <v>0</v>
      </c>
      <c r="G76" s="112">
        <f t="shared" si="5"/>
        <v>0</v>
      </c>
      <c r="H76" s="112" t="str">
        <f t="shared" si="5"/>
        <v>NA</v>
      </c>
      <c r="I76" s="112">
        <f t="shared" si="5"/>
        <v>0</v>
      </c>
      <c r="J76" s="112">
        <f t="shared" si="5"/>
        <v>0</v>
      </c>
      <c r="K76" s="112">
        <f t="shared" si="5"/>
        <v>0</v>
      </c>
      <c r="L76" s="112">
        <f t="shared" si="5"/>
        <v>0</v>
      </c>
      <c r="M76" s="112" t="str">
        <f t="shared" si="5"/>
        <v>NA</v>
      </c>
      <c r="N76" s="112" t="str">
        <f t="shared" si="5"/>
        <v>NA</v>
      </c>
      <c r="O76" s="139"/>
      <c r="P76" s="109"/>
      <c r="Q76" s="109"/>
    </row>
    <row r="77" spans="1:1025" s="107" customFormat="1" ht="10.35" hidden="1" customHeight="1" x14ac:dyDescent="0.25">
      <c r="B77" s="113"/>
      <c r="C77" s="111" t="s">
        <v>2177</v>
      </c>
      <c r="D77" s="111" t="s">
        <v>345</v>
      </c>
      <c r="E77" s="112" t="str">
        <f t="shared" ref="E77:N77" si="6">IF(OR(E8="NA",E14="NA",E15="NA"),"NA",-SUM(E8)+SUM(E14)+SUM(E15))</f>
        <v>NA</v>
      </c>
      <c r="F77" s="112">
        <f t="shared" si="6"/>
        <v>0</v>
      </c>
      <c r="G77" s="112">
        <f t="shared" si="6"/>
        <v>0</v>
      </c>
      <c r="H77" s="112" t="str">
        <f t="shared" si="6"/>
        <v>NA</v>
      </c>
      <c r="I77" s="112">
        <f t="shared" si="6"/>
        <v>0</v>
      </c>
      <c r="J77" s="112">
        <f t="shared" si="6"/>
        <v>0</v>
      </c>
      <c r="K77" s="112">
        <f t="shared" si="6"/>
        <v>0</v>
      </c>
      <c r="L77" s="112">
        <f t="shared" si="6"/>
        <v>0</v>
      </c>
      <c r="M77" s="112" t="str">
        <f t="shared" si="6"/>
        <v>NA</v>
      </c>
      <c r="N77" s="112" t="str">
        <f t="shared" si="6"/>
        <v>NA</v>
      </c>
      <c r="O77" s="139"/>
      <c r="P77" s="109"/>
      <c r="Q77" s="109"/>
    </row>
    <row r="78" spans="1:1025" s="107" customFormat="1" ht="10.35" hidden="1" customHeight="1" x14ac:dyDescent="0.25">
      <c r="B78" s="113"/>
      <c r="C78" s="115" t="s">
        <v>2178</v>
      </c>
      <c r="D78" s="115" t="s">
        <v>345</v>
      </c>
      <c r="E78" s="116" t="str">
        <f t="shared" ref="E78:N78" si="7">IF(OR(E8="NA",E16="NA",E17="NA"),"NA",-SUM(E8)+SUM(E16)+SUM(E17))</f>
        <v>NA</v>
      </c>
      <c r="F78" s="116">
        <f t="shared" si="7"/>
        <v>0</v>
      </c>
      <c r="G78" s="116">
        <f t="shared" si="7"/>
        <v>0</v>
      </c>
      <c r="H78" s="116" t="str">
        <f t="shared" si="7"/>
        <v>NA</v>
      </c>
      <c r="I78" s="116">
        <f t="shared" si="7"/>
        <v>0</v>
      </c>
      <c r="J78" s="116">
        <f t="shared" si="7"/>
        <v>0</v>
      </c>
      <c r="K78" s="116">
        <f t="shared" si="7"/>
        <v>0</v>
      </c>
      <c r="L78" s="116">
        <f t="shared" si="7"/>
        <v>0</v>
      </c>
      <c r="M78" s="116" t="str">
        <f t="shared" si="7"/>
        <v>NA</v>
      </c>
      <c r="N78" s="116" t="str">
        <f t="shared" si="7"/>
        <v>NA</v>
      </c>
      <c r="O78" s="139"/>
      <c r="P78" s="109"/>
      <c r="Q78" s="109"/>
    </row>
    <row r="79" spans="1:1025" s="107" customFormat="1" ht="10.35" hidden="1" customHeight="1" x14ac:dyDescent="0.25">
      <c r="B79" s="110"/>
      <c r="C79" s="111" t="s">
        <v>2179</v>
      </c>
      <c r="D79" s="111" t="s">
        <v>345</v>
      </c>
      <c r="E79" s="112" t="str">
        <f t="shared" ref="E79:N79" si="8">IF(OR(E18="NA",E19="NA",E20="NA"),"NA",-SUM(E18)+SUM(E19)+SUM(E20))</f>
        <v>NA</v>
      </c>
      <c r="F79" s="112" t="str">
        <f t="shared" si="8"/>
        <v>NA</v>
      </c>
      <c r="G79" s="112" t="str">
        <f t="shared" si="8"/>
        <v>NA</v>
      </c>
      <c r="H79" s="112" t="str">
        <f t="shared" si="8"/>
        <v>NA</v>
      </c>
      <c r="I79" s="112" t="str">
        <f t="shared" si="8"/>
        <v>NA</v>
      </c>
      <c r="J79" s="112" t="str">
        <f t="shared" si="8"/>
        <v>NA</v>
      </c>
      <c r="K79" s="112" t="str">
        <f t="shared" si="8"/>
        <v>NA</v>
      </c>
      <c r="L79" s="112" t="str">
        <f t="shared" si="8"/>
        <v>NA</v>
      </c>
      <c r="M79" s="112" t="str">
        <f t="shared" si="8"/>
        <v>NA</v>
      </c>
      <c r="N79" s="112" t="str">
        <f t="shared" si="8"/>
        <v>NA</v>
      </c>
      <c r="O79" s="139"/>
      <c r="P79" s="109"/>
      <c r="Q79" s="109"/>
    </row>
    <row r="80" spans="1:1025" s="107" customFormat="1" ht="10.35" hidden="1" customHeight="1" x14ac:dyDescent="0.25">
      <c r="B80" s="110"/>
      <c r="C80" s="111" t="s">
        <v>2180</v>
      </c>
      <c r="D80" s="111" t="s">
        <v>345</v>
      </c>
      <c r="E80" s="112" t="str">
        <f t="shared" ref="E80:N80" si="9">IF(OR(E18="NA",E21="NA",E22="NA",E23="NA"),"NA",-SUM(E18)+SUM(E21)+SUM(E22)+SUM(E23))</f>
        <v>NA</v>
      </c>
      <c r="F80" s="112" t="str">
        <f t="shared" si="9"/>
        <v>NA</v>
      </c>
      <c r="G80" s="112" t="str">
        <f t="shared" si="9"/>
        <v>NA</v>
      </c>
      <c r="H80" s="112" t="str">
        <f t="shared" si="9"/>
        <v>NA</v>
      </c>
      <c r="I80" s="112" t="str">
        <f t="shared" si="9"/>
        <v>NA</v>
      </c>
      <c r="J80" s="112" t="str">
        <f t="shared" si="9"/>
        <v>NA</v>
      </c>
      <c r="K80" s="112" t="str">
        <f t="shared" si="9"/>
        <v>NA</v>
      </c>
      <c r="L80" s="112" t="str">
        <f t="shared" si="9"/>
        <v>NA</v>
      </c>
      <c r="M80" s="112" t="str">
        <f t="shared" si="9"/>
        <v>NA</v>
      </c>
      <c r="N80" s="112" t="str">
        <f t="shared" si="9"/>
        <v>NA</v>
      </c>
      <c r="O80" s="139"/>
      <c r="P80" s="109"/>
      <c r="Q80" s="109"/>
    </row>
    <row r="81" spans="2:17" s="107" customFormat="1" ht="10.35" hidden="1" customHeight="1" x14ac:dyDescent="0.25">
      <c r="B81" s="110"/>
      <c r="C81" s="111" t="s">
        <v>2181</v>
      </c>
      <c r="D81" s="111" t="s">
        <v>345</v>
      </c>
      <c r="E81" s="112" t="str">
        <f t="shared" ref="E81:N81" si="10">IF(OR(E18="NA",E24="NA",E25="NA"),"NA",-SUM(E18)+SUM(E24)+SUM(E25))</f>
        <v>NA</v>
      </c>
      <c r="F81" s="112" t="str">
        <f t="shared" si="10"/>
        <v>NA</v>
      </c>
      <c r="G81" s="112" t="str">
        <f t="shared" si="10"/>
        <v>NA</v>
      </c>
      <c r="H81" s="112" t="str">
        <f t="shared" si="10"/>
        <v>NA</v>
      </c>
      <c r="I81" s="112" t="str">
        <f t="shared" si="10"/>
        <v>NA</v>
      </c>
      <c r="J81" s="112" t="str">
        <f t="shared" si="10"/>
        <v>NA</v>
      </c>
      <c r="K81" s="112" t="str">
        <f t="shared" si="10"/>
        <v>NA</v>
      </c>
      <c r="L81" s="112" t="str">
        <f t="shared" si="10"/>
        <v>NA</v>
      </c>
      <c r="M81" s="112" t="str">
        <f t="shared" si="10"/>
        <v>NA</v>
      </c>
      <c r="N81" s="112" t="str">
        <f t="shared" si="10"/>
        <v>NA</v>
      </c>
      <c r="O81" s="139"/>
      <c r="P81" s="109"/>
      <c r="Q81" s="109"/>
    </row>
    <row r="82" spans="2:17" s="107" customFormat="1" ht="10.35" hidden="1" customHeight="1" x14ac:dyDescent="0.25">
      <c r="B82" s="110"/>
      <c r="C82" s="115" t="s">
        <v>2182</v>
      </c>
      <c r="D82" s="115" t="s">
        <v>345</v>
      </c>
      <c r="E82" s="116" t="str">
        <f t="shared" ref="E82:N82" si="11">IF(OR(E18="NA",E26="NA",E27="NA"),"NA",-SUM(E18)+SUM(E26)+SUM(E27))</f>
        <v>NA</v>
      </c>
      <c r="F82" s="116" t="str">
        <f t="shared" si="11"/>
        <v>NA</v>
      </c>
      <c r="G82" s="116" t="str">
        <f t="shared" si="11"/>
        <v>NA</v>
      </c>
      <c r="H82" s="116" t="str">
        <f t="shared" si="11"/>
        <v>NA</v>
      </c>
      <c r="I82" s="116" t="str">
        <f t="shared" si="11"/>
        <v>NA</v>
      </c>
      <c r="J82" s="116" t="str">
        <f t="shared" si="11"/>
        <v>NA</v>
      </c>
      <c r="K82" s="116" t="str">
        <f t="shared" si="11"/>
        <v>NA</v>
      </c>
      <c r="L82" s="116" t="str">
        <f t="shared" si="11"/>
        <v>NA</v>
      </c>
      <c r="M82" s="116" t="str">
        <f t="shared" si="11"/>
        <v>NA</v>
      </c>
      <c r="N82" s="116" t="str">
        <f t="shared" si="11"/>
        <v>NA</v>
      </c>
      <c r="O82" s="139"/>
      <c r="P82" s="109"/>
      <c r="Q82" s="109"/>
    </row>
    <row r="83" spans="2:17" s="107" customFormat="1" ht="10.35" hidden="1" customHeight="1" x14ac:dyDescent="0.25">
      <c r="B83" s="110"/>
      <c r="C83" s="111" t="s">
        <v>2183</v>
      </c>
      <c r="D83" s="111" t="s">
        <v>345</v>
      </c>
      <c r="E83" s="112">
        <f t="shared" ref="E83:N83" si="12">IF(OR(E28="NA",E29="NA",E30="NA"),"NA",-SUM(E28)+SUM(E29)+SUM(E30))</f>
        <v>0</v>
      </c>
      <c r="F83" s="112">
        <f t="shared" si="12"/>
        <v>0</v>
      </c>
      <c r="G83" s="112">
        <f t="shared" si="12"/>
        <v>0</v>
      </c>
      <c r="H83" s="112">
        <f t="shared" si="12"/>
        <v>0</v>
      </c>
      <c r="I83" s="112">
        <f t="shared" si="12"/>
        <v>0</v>
      </c>
      <c r="J83" s="112">
        <f t="shared" si="12"/>
        <v>0</v>
      </c>
      <c r="K83" s="112">
        <f t="shared" si="12"/>
        <v>0</v>
      </c>
      <c r="L83" s="112">
        <f t="shared" si="12"/>
        <v>0</v>
      </c>
      <c r="M83" s="112">
        <f t="shared" si="12"/>
        <v>0</v>
      </c>
      <c r="N83" s="112">
        <f t="shared" si="12"/>
        <v>0</v>
      </c>
      <c r="O83" s="139"/>
      <c r="P83" s="109"/>
      <c r="Q83" s="109"/>
    </row>
    <row r="84" spans="2:17" ht="10.35" hidden="1" customHeight="1" x14ac:dyDescent="0.25">
      <c r="B84" s="110"/>
      <c r="C84" s="111" t="s">
        <v>2184</v>
      </c>
      <c r="D84" s="111" t="s">
        <v>345</v>
      </c>
      <c r="E84" s="112">
        <f t="shared" ref="E84:N84" si="13">IF(OR(E28="NA",E31="NA",E33="NA",E35="NA"),"NA",-SUM(E28)+SUM(E31)+SUM(E33)+SUM(E35))</f>
        <v>0</v>
      </c>
      <c r="F84" s="112">
        <f t="shared" si="13"/>
        <v>0</v>
      </c>
      <c r="G84" s="112">
        <f t="shared" si="13"/>
        <v>0</v>
      </c>
      <c r="H84" s="112">
        <f t="shared" si="13"/>
        <v>0</v>
      </c>
      <c r="I84" s="112">
        <f t="shared" si="13"/>
        <v>0</v>
      </c>
      <c r="J84" s="112">
        <f t="shared" si="13"/>
        <v>0</v>
      </c>
      <c r="K84" s="112">
        <f t="shared" si="13"/>
        <v>0</v>
      </c>
      <c r="L84" s="112">
        <f t="shared" si="13"/>
        <v>0</v>
      </c>
      <c r="M84" s="112">
        <f t="shared" si="13"/>
        <v>0</v>
      </c>
      <c r="N84" s="112">
        <f t="shared" si="13"/>
        <v>0</v>
      </c>
      <c r="O84" s="139"/>
      <c r="P84" s="139"/>
      <c r="Q84" s="139"/>
    </row>
    <row r="85" spans="2:17" ht="10.35" hidden="1" customHeight="1" x14ac:dyDescent="0.25">
      <c r="B85" s="110"/>
      <c r="C85" s="111" t="s">
        <v>2185</v>
      </c>
      <c r="D85" s="111" t="s">
        <v>345</v>
      </c>
      <c r="E85" s="112">
        <f t="shared" ref="E85:N85" si="14">IF(OR(E28="NA",E36="NA",E37="NA"),"NA",-SUM(E28)+SUM(E36)+SUM(E37))</f>
        <v>0</v>
      </c>
      <c r="F85" s="112">
        <f t="shared" si="14"/>
        <v>0</v>
      </c>
      <c r="G85" s="112">
        <f t="shared" si="14"/>
        <v>0</v>
      </c>
      <c r="H85" s="112">
        <f t="shared" si="14"/>
        <v>0</v>
      </c>
      <c r="I85" s="112">
        <f t="shared" si="14"/>
        <v>0</v>
      </c>
      <c r="J85" s="112">
        <f t="shared" si="14"/>
        <v>0</v>
      </c>
      <c r="K85" s="112">
        <f t="shared" si="14"/>
        <v>0</v>
      </c>
      <c r="L85" s="112">
        <f t="shared" si="14"/>
        <v>0</v>
      </c>
      <c r="M85" s="112">
        <f t="shared" si="14"/>
        <v>0</v>
      </c>
      <c r="N85" s="112">
        <f t="shared" si="14"/>
        <v>0</v>
      </c>
      <c r="O85" s="139"/>
      <c r="P85" s="139"/>
      <c r="Q85" s="139"/>
    </row>
    <row r="86" spans="2:17" ht="10.35" hidden="1" customHeight="1" x14ac:dyDescent="0.25">
      <c r="B86" s="110"/>
      <c r="C86" s="115" t="s">
        <v>2186</v>
      </c>
      <c r="D86" s="115" t="s">
        <v>345</v>
      </c>
      <c r="E86" s="116">
        <f t="shared" ref="E86:N86" si="15">IF(OR(E28="NA",E38="NA",E39="NA"),"NA",-SUM(E28)+SUM(E38)+SUM(E39))</f>
        <v>9.9999999974897946E-4</v>
      </c>
      <c r="F86" s="116">
        <f t="shared" si="15"/>
        <v>0</v>
      </c>
      <c r="G86" s="116">
        <f t="shared" si="15"/>
        <v>0</v>
      </c>
      <c r="H86" s="116">
        <f t="shared" si="15"/>
        <v>9.9999999974897946E-4</v>
      </c>
      <c r="I86" s="116">
        <f t="shared" si="15"/>
        <v>0</v>
      </c>
      <c r="J86" s="116">
        <f t="shared" si="15"/>
        <v>0</v>
      </c>
      <c r="K86" s="116">
        <f t="shared" si="15"/>
        <v>0</v>
      </c>
      <c r="L86" s="116">
        <f t="shared" si="15"/>
        <v>0</v>
      </c>
      <c r="M86" s="116">
        <f t="shared" si="15"/>
        <v>9.9999999974897946E-4</v>
      </c>
      <c r="N86" s="116">
        <f t="shared" si="15"/>
        <v>9.9999999974897946E-4</v>
      </c>
      <c r="O86" s="139"/>
      <c r="P86" s="139"/>
      <c r="Q86" s="139"/>
    </row>
    <row r="87" spans="2:17" ht="10.35" hidden="1" customHeight="1" x14ac:dyDescent="0.25">
      <c r="B87" s="110"/>
      <c r="C87" s="111" t="s">
        <v>2187</v>
      </c>
      <c r="D87" s="111" t="s">
        <v>345</v>
      </c>
      <c r="E87" s="112">
        <f t="shared" ref="E87:N87" si="16">IF(OR(E40="NA",E41="NA",E42="NA"),"NA",-SUM(E40)+SUM(E41)+SUM(E42))</f>
        <v>0</v>
      </c>
      <c r="F87" s="112">
        <f t="shared" si="16"/>
        <v>0</v>
      </c>
      <c r="G87" s="112">
        <f t="shared" si="16"/>
        <v>0</v>
      </c>
      <c r="H87" s="112">
        <f t="shared" si="16"/>
        <v>0</v>
      </c>
      <c r="I87" s="112">
        <f t="shared" si="16"/>
        <v>0</v>
      </c>
      <c r="J87" s="112">
        <f t="shared" si="16"/>
        <v>0</v>
      </c>
      <c r="K87" s="112">
        <f t="shared" si="16"/>
        <v>0</v>
      </c>
      <c r="L87" s="112">
        <f t="shared" si="16"/>
        <v>0</v>
      </c>
      <c r="M87" s="112">
        <f t="shared" si="16"/>
        <v>0</v>
      </c>
      <c r="N87" s="112">
        <f t="shared" si="16"/>
        <v>0</v>
      </c>
      <c r="O87" s="139"/>
      <c r="P87" s="139"/>
      <c r="Q87" s="139"/>
    </row>
    <row r="88" spans="2:17" ht="10.35" hidden="1" customHeight="1" x14ac:dyDescent="0.25">
      <c r="B88" s="113"/>
      <c r="C88" s="111" t="s">
        <v>2188</v>
      </c>
      <c r="D88" s="111" t="s">
        <v>345</v>
      </c>
      <c r="E88" s="112">
        <f t="shared" ref="E88:N88" si="17">IF(OR(E40="NA",E43="NA",E45="NA",E47="NA"),"NA",-SUM(E40)+SUM(E43)+SUM(E45)+SUM(E47))</f>
        <v>-3.9999999999906777E-4</v>
      </c>
      <c r="F88" s="112">
        <f t="shared" si="17"/>
        <v>0</v>
      </c>
      <c r="G88" s="112">
        <f t="shared" si="17"/>
        <v>0</v>
      </c>
      <c r="H88" s="112">
        <f t="shared" si="17"/>
        <v>-3.9999999999906777E-4</v>
      </c>
      <c r="I88" s="112">
        <f t="shared" si="17"/>
        <v>0</v>
      </c>
      <c r="J88" s="112">
        <f t="shared" si="17"/>
        <v>0</v>
      </c>
      <c r="K88" s="112">
        <f t="shared" si="17"/>
        <v>0</v>
      </c>
      <c r="L88" s="112">
        <f t="shared" si="17"/>
        <v>0</v>
      </c>
      <c r="M88" s="112">
        <f t="shared" si="17"/>
        <v>-3.9999999999906777E-4</v>
      </c>
      <c r="N88" s="112">
        <f t="shared" si="17"/>
        <v>-3.9999999999906777E-4</v>
      </c>
      <c r="O88" s="139"/>
      <c r="P88" s="139"/>
      <c r="Q88" s="139"/>
    </row>
    <row r="89" spans="2:17" ht="10.35" hidden="1" customHeight="1" x14ac:dyDescent="0.25">
      <c r="B89" s="113"/>
      <c r="C89" s="111" t="s">
        <v>2189</v>
      </c>
      <c r="D89" s="111" t="s">
        <v>345</v>
      </c>
      <c r="E89" s="112">
        <f t="shared" ref="E89:N89" si="18">IF(OR(E40="NA",E48="NA",E49="NA"),"NA",-SUM(E40)+SUM(E48)+SUM(E49))</f>
        <v>0</v>
      </c>
      <c r="F89" s="112">
        <f t="shared" si="18"/>
        <v>0</v>
      </c>
      <c r="G89" s="112">
        <f t="shared" si="18"/>
        <v>0</v>
      </c>
      <c r="H89" s="112">
        <f t="shared" si="18"/>
        <v>0</v>
      </c>
      <c r="I89" s="112">
        <f t="shared" si="18"/>
        <v>0</v>
      </c>
      <c r="J89" s="112">
        <f t="shared" si="18"/>
        <v>0</v>
      </c>
      <c r="K89" s="112">
        <f t="shared" si="18"/>
        <v>0</v>
      </c>
      <c r="L89" s="112">
        <f t="shared" si="18"/>
        <v>0</v>
      </c>
      <c r="M89" s="112">
        <f t="shared" si="18"/>
        <v>0</v>
      </c>
      <c r="N89" s="112">
        <f t="shared" si="18"/>
        <v>0</v>
      </c>
      <c r="O89" s="139"/>
      <c r="P89" s="139"/>
      <c r="Q89" s="139"/>
    </row>
    <row r="90" spans="2:17" ht="10.35" hidden="1" customHeight="1" x14ac:dyDescent="0.25">
      <c r="B90" s="110"/>
      <c r="C90" s="115" t="s">
        <v>2190</v>
      </c>
      <c r="D90" s="115" t="s">
        <v>345</v>
      </c>
      <c r="E90" s="116">
        <f t="shared" ref="E90:N90" si="19">IF(OR(E40="NA",E50="NA",E51="NA"),"NA",-SUM(E40)+SUM(E50)+SUM(E51))</f>
        <v>0</v>
      </c>
      <c r="F90" s="116">
        <f t="shared" si="19"/>
        <v>0</v>
      </c>
      <c r="G90" s="116">
        <f t="shared" si="19"/>
        <v>0</v>
      </c>
      <c r="H90" s="116">
        <f t="shared" si="19"/>
        <v>0</v>
      </c>
      <c r="I90" s="116">
        <f t="shared" si="19"/>
        <v>0</v>
      </c>
      <c r="J90" s="116">
        <f t="shared" si="19"/>
        <v>0</v>
      </c>
      <c r="K90" s="116">
        <f t="shared" si="19"/>
        <v>0</v>
      </c>
      <c r="L90" s="116">
        <f t="shared" si="19"/>
        <v>0</v>
      </c>
      <c r="M90" s="116">
        <f t="shared" si="19"/>
        <v>0</v>
      </c>
      <c r="N90" s="116">
        <f t="shared" si="19"/>
        <v>0</v>
      </c>
      <c r="O90" s="139"/>
      <c r="P90" s="139"/>
      <c r="Q90" s="139"/>
    </row>
    <row r="91" spans="2:17" ht="10.35" hidden="1" customHeight="1" x14ac:dyDescent="0.25">
      <c r="B91" s="110"/>
      <c r="C91" s="111" t="s">
        <v>2191</v>
      </c>
      <c r="D91" s="107" t="s">
        <v>345</v>
      </c>
      <c r="E91" s="112" t="str">
        <f t="shared" ref="E91:N91" si="20">IF(OR(E52="NA",E53="NA",E54="NA"),"NA",-SUM(E52)+SUM(E53)+SUM(E54))</f>
        <v>NA</v>
      </c>
      <c r="F91" s="112" t="str">
        <f t="shared" si="20"/>
        <v>NA</v>
      </c>
      <c r="G91" s="112" t="str">
        <f t="shared" si="20"/>
        <v>NA</v>
      </c>
      <c r="H91" s="112" t="str">
        <f t="shared" si="20"/>
        <v>NA</v>
      </c>
      <c r="I91" s="112" t="str">
        <f t="shared" si="20"/>
        <v>NA</v>
      </c>
      <c r="J91" s="112" t="str">
        <f t="shared" si="20"/>
        <v>NA</v>
      </c>
      <c r="K91" s="112" t="str">
        <f t="shared" si="20"/>
        <v>NA</v>
      </c>
      <c r="L91" s="112" t="str">
        <f t="shared" si="20"/>
        <v>NA</v>
      </c>
      <c r="M91" s="112" t="str">
        <f t="shared" si="20"/>
        <v>NA</v>
      </c>
      <c r="N91" s="112" t="str">
        <f t="shared" si="20"/>
        <v>NA</v>
      </c>
      <c r="O91" s="139"/>
      <c r="P91" s="139"/>
      <c r="Q91" s="139"/>
    </row>
    <row r="92" spans="2:17" ht="10.35" hidden="1" customHeight="1" x14ac:dyDescent="0.25">
      <c r="B92" s="110"/>
      <c r="C92" s="111" t="s">
        <v>2192</v>
      </c>
      <c r="D92" s="107" t="s">
        <v>345</v>
      </c>
      <c r="E92" s="112" t="str">
        <f t="shared" ref="E92:N92" si="21">IF(OR(E52="NA",E55="NA",E56="NA",E57="NA"),"NA",-SUM(E52)+SUM(E55)+SUM(E56)+SUM(E57))</f>
        <v>NA</v>
      </c>
      <c r="F92" s="112" t="str">
        <f t="shared" si="21"/>
        <v>NA</v>
      </c>
      <c r="G92" s="112" t="str">
        <f t="shared" si="21"/>
        <v>NA</v>
      </c>
      <c r="H92" s="112" t="str">
        <f t="shared" si="21"/>
        <v>NA</v>
      </c>
      <c r="I92" s="112" t="str">
        <f t="shared" si="21"/>
        <v>NA</v>
      </c>
      <c r="J92" s="112" t="str">
        <f t="shared" si="21"/>
        <v>NA</v>
      </c>
      <c r="K92" s="112" t="str">
        <f t="shared" si="21"/>
        <v>NA</v>
      </c>
      <c r="L92" s="112" t="str">
        <f t="shared" si="21"/>
        <v>NA</v>
      </c>
      <c r="M92" s="112" t="str">
        <f t="shared" si="21"/>
        <v>NA</v>
      </c>
      <c r="N92" s="112" t="str">
        <f t="shared" si="21"/>
        <v>NA</v>
      </c>
      <c r="O92" s="139"/>
      <c r="P92" s="139"/>
      <c r="Q92" s="139"/>
    </row>
    <row r="93" spans="2:17" ht="10.35" hidden="1" customHeight="1" x14ac:dyDescent="0.25">
      <c r="B93" s="110"/>
      <c r="C93" s="111" t="s">
        <v>2193</v>
      </c>
      <c r="D93" s="107" t="s">
        <v>345</v>
      </c>
      <c r="E93" s="112" t="str">
        <f t="shared" ref="E93:N93" si="22">IF(OR(E52="NA",E58="NA",E59="NA"),"NA",-SUM(E52)+SUM(E58)+SUM(E59))</f>
        <v>NA</v>
      </c>
      <c r="F93" s="112" t="str">
        <f t="shared" si="22"/>
        <v>NA</v>
      </c>
      <c r="G93" s="112" t="str">
        <f t="shared" si="22"/>
        <v>NA</v>
      </c>
      <c r="H93" s="112" t="str">
        <f t="shared" si="22"/>
        <v>NA</v>
      </c>
      <c r="I93" s="112" t="str">
        <f t="shared" si="22"/>
        <v>NA</v>
      </c>
      <c r="J93" s="112" t="str">
        <f t="shared" si="22"/>
        <v>NA</v>
      </c>
      <c r="K93" s="112" t="str">
        <f t="shared" si="22"/>
        <v>NA</v>
      </c>
      <c r="L93" s="112" t="str">
        <f t="shared" si="22"/>
        <v>NA</v>
      </c>
      <c r="M93" s="112" t="str">
        <f t="shared" si="22"/>
        <v>NA</v>
      </c>
      <c r="N93" s="112" t="str">
        <f t="shared" si="22"/>
        <v>NA</v>
      </c>
      <c r="O93" s="139"/>
      <c r="P93" s="139"/>
      <c r="Q93" s="139"/>
    </row>
    <row r="94" spans="2:17" ht="10.35" hidden="1" customHeight="1" x14ac:dyDescent="0.25">
      <c r="B94" s="110"/>
      <c r="C94" s="115" t="s">
        <v>2194</v>
      </c>
      <c r="D94" s="115" t="s">
        <v>345</v>
      </c>
      <c r="E94" s="116" t="str">
        <f t="shared" ref="E94:N94" si="23">IF(OR(E52="NA",E60="NA",E61="NA"),"NA",-SUM(E52)+SUM(E60)+SUM(E61))</f>
        <v>NA</v>
      </c>
      <c r="F94" s="116" t="str">
        <f t="shared" si="23"/>
        <v>NA</v>
      </c>
      <c r="G94" s="116" t="str">
        <f t="shared" si="23"/>
        <v>NA</v>
      </c>
      <c r="H94" s="116" t="str">
        <f t="shared" si="23"/>
        <v>NA</v>
      </c>
      <c r="I94" s="116" t="str">
        <f t="shared" si="23"/>
        <v>NA</v>
      </c>
      <c r="J94" s="116" t="str">
        <f t="shared" si="23"/>
        <v>NA</v>
      </c>
      <c r="K94" s="116" t="str">
        <f t="shared" si="23"/>
        <v>NA</v>
      </c>
      <c r="L94" s="116" t="str">
        <f t="shared" si="23"/>
        <v>NA</v>
      </c>
      <c r="M94" s="116" t="str">
        <f t="shared" si="23"/>
        <v>NA</v>
      </c>
      <c r="N94" s="116" t="str">
        <f t="shared" si="23"/>
        <v>NA</v>
      </c>
      <c r="O94" s="139"/>
      <c r="P94" s="139"/>
      <c r="Q94" s="139"/>
    </row>
    <row r="95" spans="2:17" ht="10.35" hidden="1" customHeight="1" x14ac:dyDescent="0.25">
      <c r="B95" s="110"/>
      <c r="C95" s="111" t="s">
        <v>2195</v>
      </c>
      <c r="D95" s="107" t="s">
        <v>345</v>
      </c>
      <c r="E95" s="112" t="str">
        <f t="shared" ref="E95:N95" si="24">IF(OR(E62="NA",E63="NA",E64="NA"),"NA",-SUM(E62)+SUM(E63)+SUM(E64))</f>
        <v>NA</v>
      </c>
      <c r="F95" s="112" t="str">
        <f t="shared" si="24"/>
        <v>NA</v>
      </c>
      <c r="G95" s="112" t="str">
        <f t="shared" si="24"/>
        <v>NA</v>
      </c>
      <c r="H95" s="112" t="str">
        <f t="shared" si="24"/>
        <v>NA</v>
      </c>
      <c r="I95" s="112" t="str">
        <f t="shared" si="24"/>
        <v>NA</v>
      </c>
      <c r="J95" s="112" t="str">
        <f t="shared" si="24"/>
        <v>NA</v>
      </c>
      <c r="K95" s="112" t="str">
        <f t="shared" si="24"/>
        <v>NA</v>
      </c>
      <c r="L95" s="112" t="str">
        <f t="shared" si="24"/>
        <v>NA</v>
      </c>
      <c r="M95" s="112" t="str">
        <f t="shared" si="24"/>
        <v>NA</v>
      </c>
      <c r="N95" s="112" t="str">
        <f t="shared" si="24"/>
        <v>NA</v>
      </c>
      <c r="O95" s="139"/>
      <c r="P95" s="139"/>
      <c r="Q95" s="139"/>
    </row>
    <row r="96" spans="2:17" ht="10.35" hidden="1" customHeight="1" x14ac:dyDescent="0.25">
      <c r="B96" s="110"/>
      <c r="C96" s="111" t="s">
        <v>2196</v>
      </c>
      <c r="D96" s="107" t="s">
        <v>345</v>
      </c>
      <c r="E96" s="112" t="str">
        <f t="shared" ref="E96:N96" si="25">IF(OR(E62="NA",E65="NA",E66="NA",E67="NA"),"NA",-SUM(E62)+SUM(E65)+SUM(E66)+SUM(E67))</f>
        <v>NA</v>
      </c>
      <c r="F96" s="112" t="str">
        <f t="shared" si="25"/>
        <v>NA</v>
      </c>
      <c r="G96" s="112" t="str">
        <f t="shared" si="25"/>
        <v>NA</v>
      </c>
      <c r="H96" s="112" t="str">
        <f t="shared" si="25"/>
        <v>NA</v>
      </c>
      <c r="I96" s="112" t="str">
        <f t="shared" si="25"/>
        <v>NA</v>
      </c>
      <c r="J96" s="112" t="str">
        <f t="shared" si="25"/>
        <v>NA</v>
      </c>
      <c r="K96" s="112" t="str">
        <f t="shared" si="25"/>
        <v>NA</v>
      </c>
      <c r="L96" s="112" t="str">
        <f t="shared" si="25"/>
        <v>NA</v>
      </c>
      <c r="M96" s="112" t="str">
        <f t="shared" si="25"/>
        <v>NA</v>
      </c>
      <c r="N96" s="112" t="str">
        <f t="shared" si="25"/>
        <v>NA</v>
      </c>
      <c r="O96" s="139"/>
      <c r="P96" s="139"/>
      <c r="Q96" s="139"/>
    </row>
    <row r="97" spans="2:17" ht="10.35" hidden="1" customHeight="1" x14ac:dyDescent="0.25">
      <c r="B97" s="110"/>
      <c r="C97" s="111" t="s">
        <v>2197</v>
      </c>
      <c r="D97" s="107" t="s">
        <v>345</v>
      </c>
      <c r="E97" s="112" t="str">
        <f t="shared" ref="E97:N97" si="26">IF(OR(E62="NA",E68="NA",E69="NA"),"NA",-SUM(E62)+SUM(E68)+SUM(E69))</f>
        <v>NA</v>
      </c>
      <c r="F97" s="112" t="str">
        <f t="shared" si="26"/>
        <v>NA</v>
      </c>
      <c r="G97" s="112" t="str">
        <f t="shared" si="26"/>
        <v>NA</v>
      </c>
      <c r="H97" s="112" t="str">
        <f t="shared" si="26"/>
        <v>NA</v>
      </c>
      <c r="I97" s="112" t="str">
        <f t="shared" si="26"/>
        <v>NA</v>
      </c>
      <c r="J97" s="112" t="str">
        <f t="shared" si="26"/>
        <v>NA</v>
      </c>
      <c r="K97" s="112" t="str">
        <f t="shared" si="26"/>
        <v>NA</v>
      </c>
      <c r="L97" s="112" t="str">
        <f t="shared" si="26"/>
        <v>NA</v>
      </c>
      <c r="M97" s="112" t="str">
        <f t="shared" si="26"/>
        <v>NA</v>
      </c>
      <c r="N97" s="112" t="str">
        <f t="shared" si="26"/>
        <v>NA</v>
      </c>
      <c r="O97" s="139"/>
      <c r="P97" s="139"/>
      <c r="Q97" s="139"/>
    </row>
    <row r="98" spans="2:17" ht="10.35" hidden="1" customHeight="1" x14ac:dyDescent="0.25">
      <c r="B98" s="114"/>
      <c r="C98" s="115" t="s">
        <v>2198</v>
      </c>
      <c r="D98" s="115" t="s">
        <v>345</v>
      </c>
      <c r="E98" s="116" t="str">
        <f t="shared" ref="E98:N98" si="27">IF(OR(E62="NA",E70="NA",E71="NA"),"NA",-SUM(E62)+SUM(E70)+SUM(E71))</f>
        <v>NA</v>
      </c>
      <c r="F98" s="116" t="str">
        <f t="shared" si="27"/>
        <v>NA</v>
      </c>
      <c r="G98" s="116" t="str">
        <f t="shared" si="27"/>
        <v>NA</v>
      </c>
      <c r="H98" s="116" t="str">
        <f t="shared" si="27"/>
        <v>NA</v>
      </c>
      <c r="I98" s="116" t="str">
        <f t="shared" si="27"/>
        <v>NA</v>
      </c>
      <c r="J98" s="116" t="str">
        <f t="shared" si="27"/>
        <v>NA</v>
      </c>
      <c r="K98" s="116" t="str">
        <f t="shared" si="27"/>
        <v>NA</v>
      </c>
      <c r="L98" s="116" t="str">
        <f t="shared" si="27"/>
        <v>NA</v>
      </c>
      <c r="M98" s="116" t="str">
        <f t="shared" si="27"/>
        <v>NA</v>
      </c>
      <c r="N98" s="116" t="str">
        <f t="shared" si="27"/>
        <v>NA</v>
      </c>
      <c r="O98" s="139"/>
      <c r="P98" s="139"/>
      <c r="Q98" s="139"/>
    </row>
    <row r="99" spans="2:17" s="107" customFormat="1" ht="10.95" hidden="1" customHeight="1" x14ac:dyDescent="0.25">
      <c r="B99" s="106" t="s">
        <v>433</v>
      </c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09"/>
      <c r="P99" s="109"/>
      <c r="Q99" s="109"/>
    </row>
    <row r="100" spans="2:17" s="107" customFormat="1" ht="10.95" hidden="1" customHeight="1" x14ac:dyDescent="0.25">
      <c r="B100" s="106"/>
      <c r="C100" s="118" t="s">
        <v>567</v>
      </c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09"/>
      <c r="P100" s="109"/>
      <c r="Q100" s="109"/>
    </row>
    <row r="101" spans="2:17" s="107" customFormat="1" ht="10.95" hidden="1" customHeight="1" x14ac:dyDescent="0.25">
      <c r="B101" s="110"/>
      <c r="C101" s="119" t="s">
        <v>2199</v>
      </c>
      <c r="E101" s="120"/>
      <c r="F101" s="120"/>
      <c r="G101" s="112" t="str">
        <f>IF(OR(G10="NA"),"NA",IF(ROUND(G10,1)=0,"yes","check!"))</f>
        <v>yes</v>
      </c>
      <c r="H101" s="120"/>
      <c r="I101" s="120"/>
      <c r="J101" s="120"/>
      <c r="K101" s="120"/>
      <c r="L101" s="112" t="str">
        <f>IF(OR(L10="NA"),"NA",IF(ROUND(L10,1)=0,"yes","check!"))</f>
        <v>yes</v>
      </c>
      <c r="M101" s="120"/>
      <c r="N101" s="120"/>
      <c r="O101" s="109"/>
      <c r="P101" s="109"/>
      <c r="Q101" s="109"/>
    </row>
    <row r="102" spans="2:17" s="107" customFormat="1" ht="10.95" hidden="1" customHeight="1" x14ac:dyDescent="0.25">
      <c r="B102" s="110"/>
      <c r="C102" s="119" t="s">
        <v>2200</v>
      </c>
      <c r="E102" s="120"/>
      <c r="F102" s="120"/>
      <c r="G102" s="112" t="str">
        <f>IF(OR(G20="NA"),"NA",IF(ROUND(G20,1)=0,"yes","check!"))</f>
        <v>yes</v>
      </c>
      <c r="H102" s="120"/>
      <c r="I102" s="120"/>
      <c r="J102" s="120"/>
      <c r="K102" s="120"/>
      <c r="L102" s="112" t="str">
        <f>IF(OR(L20="NA"),"NA",IF(ROUND(L20,1)=0,"yes","check!"))</f>
        <v>yes</v>
      </c>
      <c r="M102" s="120"/>
      <c r="N102" s="120"/>
      <c r="O102" s="109"/>
      <c r="P102" s="109"/>
      <c r="Q102" s="109"/>
    </row>
    <row r="103" spans="2:17" s="107" customFormat="1" ht="10.95" hidden="1" customHeight="1" x14ac:dyDescent="0.25">
      <c r="B103" s="110"/>
      <c r="C103" s="119" t="s">
        <v>2201</v>
      </c>
      <c r="E103" s="120"/>
      <c r="F103" s="120"/>
      <c r="G103" s="112" t="str">
        <f>IF(OR(G30="NA"),"NA",IF(ROUND(G30,1)=0,"yes","check!"))</f>
        <v>yes</v>
      </c>
      <c r="H103" s="120"/>
      <c r="I103" s="120"/>
      <c r="J103" s="120"/>
      <c r="K103" s="120"/>
      <c r="L103" s="112" t="str">
        <f>IF(OR(L30="NA"),"NA",IF(ROUND(L30,1)=0,"yes","check!"))</f>
        <v>yes</v>
      </c>
      <c r="M103" s="120"/>
      <c r="N103" s="120"/>
      <c r="O103" s="109"/>
      <c r="P103" s="109"/>
      <c r="Q103" s="109"/>
    </row>
    <row r="104" spans="2:17" s="107" customFormat="1" ht="10.95" hidden="1" customHeight="1" x14ac:dyDescent="0.25">
      <c r="B104" s="110"/>
      <c r="C104" s="119" t="s">
        <v>2202</v>
      </c>
      <c r="E104" s="120"/>
      <c r="F104" s="120"/>
      <c r="G104" s="112" t="str">
        <f>IF(OR(G42="NA"),"NA",IF(ROUND(G42,1)=0,"yes","check!"))</f>
        <v>yes</v>
      </c>
      <c r="H104" s="120"/>
      <c r="I104" s="120"/>
      <c r="J104" s="120"/>
      <c r="K104" s="120"/>
      <c r="L104" s="112" t="str">
        <f>IF(OR(L42="NA"),"NA",IF(ROUND(L42,1)=0,"yes","check!"))</f>
        <v>yes</v>
      </c>
      <c r="M104" s="120"/>
      <c r="N104" s="120"/>
      <c r="O104" s="109"/>
      <c r="P104" s="109"/>
      <c r="Q104" s="109"/>
    </row>
    <row r="105" spans="2:17" s="107" customFormat="1" ht="10.95" hidden="1" customHeight="1" x14ac:dyDescent="0.25">
      <c r="B105" s="110"/>
      <c r="C105" s="119" t="s">
        <v>2203</v>
      </c>
      <c r="E105" s="120"/>
      <c r="F105" s="120"/>
      <c r="G105" s="112" t="str">
        <f>IF(OR(G54="NA"),"NA",IF(ROUND(G54,1)=0,"yes","check!"))</f>
        <v>yes</v>
      </c>
      <c r="H105" s="120"/>
      <c r="I105" s="120"/>
      <c r="J105" s="120"/>
      <c r="K105" s="120"/>
      <c r="L105" s="112" t="str">
        <f>IF(OR(L54="NA"),"NA",IF(ROUND(L54,1)=0,"yes","check!"))</f>
        <v>yes</v>
      </c>
      <c r="M105" s="120"/>
      <c r="N105" s="120"/>
      <c r="O105" s="109"/>
      <c r="P105" s="109"/>
      <c r="Q105" s="109"/>
    </row>
    <row r="106" spans="2:17" s="107" customFormat="1" ht="10.95" hidden="1" customHeight="1" x14ac:dyDescent="0.25">
      <c r="B106" s="110"/>
      <c r="C106" s="119" t="s">
        <v>2204</v>
      </c>
      <c r="E106" s="120"/>
      <c r="F106" s="120"/>
      <c r="G106" s="112" t="str">
        <f>IF(OR(G64="NA"),"NA",IF(ROUND(G64,1)=0,"yes","check!"))</f>
        <v>yes</v>
      </c>
      <c r="H106" s="120"/>
      <c r="I106" s="120"/>
      <c r="J106" s="120"/>
      <c r="K106" s="120"/>
      <c r="L106" s="112" t="str">
        <f>IF(OR(L64="NA"),"NA",IF(ROUND(L64,1)=0,"yes","check!"))</f>
        <v>yes</v>
      </c>
      <c r="M106" s="120"/>
      <c r="N106" s="120"/>
      <c r="O106" s="109"/>
      <c r="P106" s="109"/>
      <c r="Q106" s="109"/>
    </row>
    <row r="107" spans="2:17" ht="10.35" hidden="1" customHeight="1" x14ac:dyDescent="0.25">
      <c r="B107" s="121"/>
      <c r="C107" s="123"/>
      <c r="D107" s="123" t="s">
        <v>345</v>
      </c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39"/>
      <c r="P107" s="139"/>
      <c r="Q107" s="139"/>
    </row>
    <row r="108" spans="2:17" ht="10.35" customHeight="1" x14ac:dyDescent="0.25">
      <c r="B108" s="110"/>
      <c r="C108" s="111"/>
      <c r="D108" s="107" t="s">
        <v>345</v>
      </c>
      <c r="E108" s="614"/>
      <c r="F108" s="614"/>
      <c r="G108" s="614"/>
      <c r="H108" s="614"/>
      <c r="I108" s="614"/>
      <c r="J108" s="614"/>
      <c r="K108" s="614"/>
      <c r="L108" s="614"/>
      <c r="M108" s="614"/>
      <c r="N108" s="614"/>
    </row>
    <row r="109" spans="2:17" ht="10.35" customHeight="1" x14ac:dyDescent="0.25"/>
    <row r="110" spans="2:17" ht="10.35" customHeight="1" x14ac:dyDescent="0.25"/>
    <row r="111" spans="2:17" ht="10.35" customHeight="1" x14ac:dyDescent="0.25"/>
    <row r="112" spans="2:17" ht="10.35" customHeight="1" x14ac:dyDescent="0.25"/>
    <row r="113" spans="10:10" ht="10.35" customHeight="1" x14ac:dyDescent="0.25"/>
    <row r="114" spans="10:10" ht="10.35" customHeight="1" x14ac:dyDescent="0.25"/>
    <row r="115" spans="10:10" ht="10.35" customHeight="1" x14ac:dyDescent="0.25"/>
    <row r="116" spans="10:10" ht="10.35" customHeight="1" x14ac:dyDescent="0.25"/>
    <row r="117" spans="10:10" ht="10.35" customHeight="1" x14ac:dyDescent="0.25"/>
    <row r="118" spans="10:10" ht="10.35" customHeight="1" x14ac:dyDescent="0.25"/>
    <row r="119" spans="10:10" ht="10.35" customHeight="1" x14ac:dyDescent="0.25"/>
    <row r="120" spans="10:10" ht="10.35" customHeight="1" x14ac:dyDescent="0.25"/>
    <row r="121" spans="10:10" ht="10.35" customHeight="1" x14ac:dyDescent="0.25">
      <c r="J121" s="219"/>
    </row>
    <row r="122" spans="10:10" ht="10.35" customHeight="1" x14ac:dyDescent="0.25"/>
    <row r="123" spans="10:10" ht="10.35" customHeight="1" x14ac:dyDescent="0.25"/>
    <row r="124" spans="10:10" ht="10.35" customHeight="1" x14ac:dyDescent="0.25"/>
    <row r="125" spans="10:10" ht="10.35" customHeight="1" x14ac:dyDescent="0.25"/>
    <row r="126" spans="10:10" ht="10.35" customHeight="1" x14ac:dyDescent="0.25"/>
    <row r="127" spans="10:10" ht="10.35" customHeight="1" x14ac:dyDescent="0.25"/>
    <row r="128" spans="10:10" ht="10.35" customHeight="1" x14ac:dyDescent="0.25"/>
  </sheetData>
  <sheetProtection password="EECE" sheet="1" objects="1" scenarios="1" formatCells="0" formatColumns="0" formatRows="0"/>
  <mergeCells count="14">
    <mergeCell ref="G1:M1"/>
    <mergeCell ref="P1:Q1"/>
    <mergeCell ref="F2:N2"/>
    <mergeCell ref="P2:Q2"/>
    <mergeCell ref="G3:H3"/>
    <mergeCell ref="N3:N5"/>
    <mergeCell ref="L4:L5"/>
    <mergeCell ref="M4:M5"/>
    <mergeCell ref="P4:Q4"/>
    <mergeCell ref="B4:C5"/>
    <mergeCell ref="E4:H4"/>
    <mergeCell ref="I4:I5"/>
    <mergeCell ref="J4:J5"/>
    <mergeCell ref="K4:K5"/>
  </mergeCells>
  <conditionalFormatting sqref="P8:Q71">
    <cfRule type="containsText" dxfId="38" priority="2" operator="containsText" text="NA"/>
    <cfRule type="cellIs" dxfId="37" priority="3" operator="between">
      <formula>-0.1</formula>
      <formula>0.1</formula>
    </cfRule>
    <cfRule type="containsText" dxfId="36" priority="4" operator="containsText" text="NV"/>
    <cfRule type="cellIs" dxfId="35" priority="5" operator="lessThan">
      <formula>-0.5</formula>
    </cfRule>
    <cfRule type="cellIs" dxfId="34" priority="6" operator="greaterThan">
      <formula>0.5</formula>
    </cfRule>
  </conditionalFormatting>
  <conditionalFormatting sqref="E99:N107">
    <cfRule type="containsText" dxfId="33" priority="7" operator="containsText" text="check"/>
  </conditionalFormatting>
  <conditionalFormatting sqref="G101:G106 L101:L106">
    <cfRule type="containsText" dxfId="32" priority="8" operator="containsText" text="NA"/>
    <cfRule type="containsText" dxfId="31" priority="9" operator="containsText" text="yes"/>
  </conditionalFormatting>
  <conditionalFormatting sqref="E75:N98">
    <cfRule type="containsText" dxfId="30" priority="10" operator="containsText" text="NA"/>
    <cfRule type="cellIs" dxfId="29" priority="11" operator="between">
      <formula>-0.1</formula>
      <formula>0.1</formula>
    </cfRule>
    <cfRule type="cellIs" dxfId="28" priority="12" operator="lessThan">
      <formula>-0.1</formula>
    </cfRule>
    <cfRule type="cellIs" dxfId="27" priority="13" operator="greaterThan">
      <formula>0.1</formula>
    </cfRule>
  </conditionalFormatting>
  <pageMargins left="0.7" right="0.7" top="0.75" bottom="0.75" header="0.51180555555555496" footer="0.51180555555555496"/>
  <pageSetup paperSize="9" scale="80" firstPageNumber="0" fitToHeight="0" orientation="landscape" horizontalDpi="300" verticalDpi="300" r:id="rId1"/>
  <rowBreaks count="1" manualBreakCount="1">
    <brk id="39" min="1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12"/>
  <sheetViews>
    <sheetView zoomScale="90" zoomScaleNormal="90" zoomScaleSheetLayoutView="90" workbookViewId="0">
      <pane xSplit="4" ySplit="7" topLeftCell="E8" activePane="bottomRight" state="frozen"/>
      <selection pane="topRight" activeCell="E1" sqref="E1"/>
      <selection pane="bottomLeft" activeCell="A29" sqref="A29"/>
      <selection pane="bottomRight" activeCell="A90" sqref="A90:XFD112"/>
    </sheetView>
  </sheetViews>
  <sheetFormatPr defaultRowHeight="13.2" x14ac:dyDescent="0.25"/>
  <cols>
    <col min="1" max="1" width="12.88671875" style="70" hidden="1" customWidth="1"/>
    <col min="2" max="2" width="7.33203125" style="69" customWidth="1"/>
    <col min="3" max="3" width="61.33203125" style="70" customWidth="1"/>
    <col min="4" max="4" width="0.88671875" style="70" customWidth="1"/>
    <col min="5" max="14" width="10" style="70" customWidth="1"/>
    <col min="15" max="15" width="3.33203125" style="543" hidden="1" customWidth="1"/>
    <col min="16" max="17" width="11.6640625" style="70" hidden="1" customWidth="1"/>
    <col min="18" max="1025" width="9.109375" style="70" customWidth="1"/>
  </cols>
  <sheetData>
    <row r="1" spans="1:1025" ht="15" x14ac:dyDescent="0.35">
      <c r="B1" s="399" t="str">
        <f>+Coverpage!A1</f>
        <v>GFSM2014_V1.5</v>
      </c>
      <c r="C1" s="400"/>
      <c r="D1" s="401"/>
      <c r="E1" s="401"/>
      <c r="F1" s="402"/>
      <c r="G1" s="632" t="str">
        <f>Reporting_Country_Name</f>
        <v>Russian Federation</v>
      </c>
      <c r="H1" s="632"/>
      <c r="I1" s="632"/>
      <c r="J1" s="632"/>
      <c r="K1" s="632"/>
      <c r="L1" s="632"/>
      <c r="M1" s="632"/>
      <c r="N1" s="403" t="str">
        <f>Reporting_Country_Code</f>
        <v>922</v>
      </c>
      <c r="O1" s="601"/>
      <c r="P1" s="639" t="s">
        <v>319</v>
      </c>
      <c r="Q1" s="639"/>
    </row>
    <row r="2" spans="1:1025" ht="15" x14ac:dyDescent="0.35">
      <c r="B2" s="399" t="s">
        <v>2205</v>
      </c>
      <c r="C2" s="499"/>
      <c r="D2" s="500"/>
      <c r="E2" s="500"/>
      <c r="F2" s="634" t="str">
        <f>"In "&amp;Coverpage!$I$15&amp;" of "&amp;Coverpage!$I$14&amp;" / Fiscal year ends in "&amp;Coverpage!$I$11&amp;" "&amp;Coverpage!$I$12</f>
        <v>In Billion of Russian Rubles (RUB) / Fiscal year ends in December 31st</v>
      </c>
      <c r="G2" s="634"/>
      <c r="H2" s="634"/>
      <c r="I2" s="634"/>
      <c r="J2" s="634"/>
      <c r="K2" s="634"/>
      <c r="L2" s="634"/>
      <c r="M2" s="634"/>
      <c r="N2" s="634"/>
      <c r="O2" s="601"/>
      <c r="P2" s="640" t="s">
        <v>321</v>
      </c>
      <c r="Q2" s="640"/>
    </row>
    <row r="3" spans="1:1025" ht="12" customHeight="1" x14ac:dyDescent="0.35">
      <c r="B3" s="407"/>
      <c r="C3" s="408"/>
      <c r="D3" s="409"/>
      <c r="E3" s="410"/>
      <c r="F3" s="411"/>
      <c r="G3" s="636" t="s">
        <v>322</v>
      </c>
      <c r="H3" s="636"/>
      <c r="I3" s="412" t="str">
        <f>Reporting_Period_Code</f>
        <v>2016</v>
      </c>
      <c r="J3" s="412"/>
      <c r="K3" s="411"/>
      <c r="L3" s="411"/>
      <c r="M3" s="413"/>
      <c r="N3" s="630" t="s">
        <v>75</v>
      </c>
      <c r="O3" s="402"/>
      <c r="P3" s="107"/>
      <c r="Q3" s="107"/>
    </row>
    <row r="4" spans="1:1025" ht="12" customHeight="1" x14ac:dyDescent="0.25">
      <c r="B4" s="641" t="s">
        <v>2206</v>
      </c>
      <c r="C4" s="641"/>
      <c r="D4" s="414"/>
      <c r="E4" s="629" t="s">
        <v>324</v>
      </c>
      <c r="F4" s="629"/>
      <c r="G4" s="629"/>
      <c r="H4" s="629"/>
      <c r="I4" s="630" t="s">
        <v>71</v>
      </c>
      <c r="J4" s="630" t="s">
        <v>325</v>
      </c>
      <c r="K4" s="631" t="s">
        <v>73</v>
      </c>
      <c r="L4" s="630" t="s">
        <v>326</v>
      </c>
      <c r="M4" s="637" t="s">
        <v>74</v>
      </c>
      <c r="N4" s="630"/>
      <c r="O4" s="402"/>
      <c r="P4" s="638" t="s">
        <v>327</v>
      </c>
      <c r="Q4" s="638"/>
    </row>
    <row r="5" spans="1:1025" ht="30" customHeight="1" x14ac:dyDescent="0.25">
      <c r="B5" s="641"/>
      <c r="C5" s="641"/>
      <c r="D5" s="414"/>
      <c r="E5" s="415" t="s">
        <v>328</v>
      </c>
      <c r="F5" s="416" t="s">
        <v>329</v>
      </c>
      <c r="G5" s="416" t="s">
        <v>326</v>
      </c>
      <c r="H5" s="417" t="s">
        <v>330</v>
      </c>
      <c r="I5" s="630"/>
      <c r="J5" s="630"/>
      <c r="K5" s="631"/>
      <c r="L5" s="630"/>
      <c r="M5" s="637"/>
      <c r="N5" s="630"/>
      <c r="O5" s="402"/>
      <c r="P5" s="75" t="s">
        <v>331</v>
      </c>
      <c r="Q5" s="76" t="s">
        <v>332</v>
      </c>
    </row>
    <row r="6" spans="1:1025" ht="30" hidden="1" customHeight="1" x14ac:dyDescent="0.25">
      <c r="B6" s="537"/>
      <c r="C6" s="538"/>
      <c r="D6" s="414"/>
      <c r="E6" s="415" t="s">
        <v>79</v>
      </c>
      <c r="F6" s="416" t="s">
        <v>80</v>
      </c>
      <c r="G6" s="416" t="s">
        <v>442</v>
      </c>
      <c r="H6" s="417" t="s">
        <v>81</v>
      </c>
      <c r="I6" s="417" t="s">
        <v>82</v>
      </c>
      <c r="J6" s="416" t="s">
        <v>83</v>
      </c>
      <c r="K6" s="417" t="s">
        <v>84</v>
      </c>
      <c r="L6" s="416" t="s">
        <v>443</v>
      </c>
      <c r="M6" s="472" t="s">
        <v>85</v>
      </c>
      <c r="N6" s="472" t="s">
        <v>86</v>
      </c>
      <c r="O6" s="402"/>
      <c r="P6" s="126"/>
      <c r="Q6" s="127"/>
    </row>
    <row r="7" spans="1:1025" ht="10.5" customHeight="1" x14ac:dyDescent="0.25">
      <c r="A7" s="128"/>
      <c r="B7" s="418"/>
      <c r="C7" s="419"/>
      <c r="D7" s="419"/>
      <c r="E7" s="420" t="s">
        <v>333</v>
      </c>
      <c r="F7" s="421" t="s">
        <v>334</v>
      </c>
      <c r="G7" s="422" t="s">
        <v>335</v>
      </c>
      <c r="H7" s="421" t="s">
        <v>81</v>
      </c>
      <c r="I7" s="422" t="s">
        <v>336</v>
      </c>
      <c r="J7" s="421" t="s">
        <v>337</v>
      </c>
      <c r="K7" s="422" t="s">
        <v>84</v>
      </c>
      <c r="L7" s="421" t="s">
        <v>338</v>
      </c>
      <c r="M7" s="423" t="s">
        <v>339</v>
      </c>
      <c r="N7" s="423" t="s">
        <v>340</v>
      </c>
      <c r="O7" s="402"/>
      <c r="P7" s="79" t="s">
        <v>341</v>
      </c>
      <c r="Q7" s="80" t="s">
        <v>342</v>
      </c>
    </row>
    <row r="8" spans="1:1025" ht="15" customHeight="1" x14ac:dyDescent="0.25">
      <c r="A8" s="128" t="s">
        <v>2207</v>
      </c>
      <c r="B8" s="514" t="s">
        <v>2208</v>
      </c>
      <c r="C8" s="522" t="s">
        <v>2209</v>
      </c>
      <c r="D8" s="438" t="s">
        <v>345</v>
      </c>
      <c r="E8" s="490">
        <f>E9+E18+E24+E31+E41+E48+E55+E62+E69+E78</f>
        <v>15308.263000000003</v>
      </c>
      <c r="F8" s="490">
        <f t="shared" ref="F8:N8" si="0">F9+F18+F24+F31+F41+F48+F55+F62+F69+F78</f>
        <v>1951.34</v>
      </c>
      <c r="G8" s="490">
        <f t="shared" si="0"/>
        <v>-1057.443</v>
      </c>
      <c r="H8" s="490">
        <f t="shared" si="0"/>
        <v>16202.16</v>
      </c>
      <c r="I8" s="490">
        <f t="shared" si="0"/>
        <v>11713.801000000001</v>
      </c>
      <c r="J8" s="490">
        <f t="shared" si="0"/>
        <v>12091.566999999999</v>
      </c>
      <c r="K8" s="490">
        <f t="shared" si="0"/>
        <v>6820.5069999999996</v>
      </c>
      <c r="L8" s="490">
        <f t="shared" si="0"/>
        <v>-14447.785999999998</v>
      </c>
      <c r="M8" s="490">
        <f t="shared" si="0"/>
        <v>32380.249</v>
      </c>
      <c r="N8" s="490">
        <f t="shared" si="0"/>
        <v>27915.961000000003</v>
      </c>
      <c r="O8" s="555"/>
      <c r="P8" s="144">
        <f t="shared" ref="P8:P39" si="1">IF(OR(H8="NA",E8="NA",F8="NA",G8="NA"),"NA",SUM(H8)-SUM(E8:G8))</f>
        <v>-3.637978807091713E-12</v>
      </c>
      <c r="Q8" s="145">
        <f t="shared" ref="Q8:Q39" si="2">IF(OR(M8="NA",H8="NA",I8="NA",J8="NA",K8="NA",L8="NA"),"NA",SUM(M8)-SUM(H8:L8))</f>
        <v>-3.637978807091713E-12</v>
      </c>
    </row>
    <row r="9" spans="1:1025" ht="15" customHeight="1" x14ac:dyDescent="0.35">
      <c r="A9" s="128" t="s">
        <v>2210</v>
      </c>
      <c r="B9" s="429" t="s">
        <v>2211</v>
      </c>
      <c r="C9" s="525" t="s">
        <v>2212</v>
      </c>
      <c r="D9" s="414" t="s">
        <v>345</v>
      </c>
      <c r="E9" s="477">
        <f>E10+E11+E12+E13+E14+E15+E16+E17</f>
        <v>4183.1790000000001</v>
      </c>
      <c r="F9" s="477">
        <f t="shared" ref="F9:N9" si="3">F10+F11+F12+F13+F14+F15+F16+F17</f>
        <v>791.91100000000006</v>
      </c>
      <c r="G9" s="477">
        <f t="shared" si="3"/>
        <v>-264.3</v>
      </c>
      <c r="H9" s="477">
        <f t="shared" si="3"/>
        <v>4710.79</v>
      </c>
      <c r="I9" s="477">
        <f t="shared" si="3"/>
        <v>160.80100000000002</v>
      </c>
      <c r="J9" s="477">
        <f t="shared" si="3"/>
        <v>2154.5059999999999</v>
      </c>
      <c r="K9" s="477">
        <f t="shared" si="3"/>
        <v>1451.492</v>
      </c>
      <c r="L9" s="477">
        <f t="shared" si="3"/>
        <v>-1750.5079999999998</v>
      </c>
      <c r="M9" s="477">
        <f t="shared" si="3"/>
        <v>6727.0810000000001</v>
      </c>
      <c r="N9" s="477">
        <f t="shared" si="3"/>
        <v>4871.5909999999994</v>
      </c>
      <c r="O9" s="465"/>
      <c r="P9" s="82">
        <f t="shared" si="1"/>
        <v>0</v>
      </c>
      <c r="Q9" s="83">
        <f t="shared" si="2"/>
        <v>0</v>
      </c>
    </row>
    <row r="10" spans="1:1025" s="586" customFormat="1" ht="27.9" customHeight="1" x14ac:dyDescent="0.35">
      <c r="A10" s="577" t="s">
        <v>2213</v>
      </c>
      <c r="B10" s="578" t="s">
        <v>2214</v>
      </c>
      <c r="C10" s="579" t="s">
        <v>2215</v>
      </c>
      <c r="D10" s="593" t="s">
        <v>345</v>
      </c>
      <c r="E10" s="581">
        <v>2115.59</v>
      </c>
      <c r="F10" s="581">
        <v>635.08799999999997</v>
      </c>
      <c r="G10" s="581">
        <v>-122.614</v>
      </c>
      <c r="H10" s="594">
        <f>E10+F10+G10</f>
        <v>2628.0639999999999</v>
      </c>
      <c r="I10" s="581">
        <v>2.8</v>
      </c>
      <c r="J10" s="581">
        <v>987.654</v>
      </c>
      <c r="K10" s="581">
        <v>840.55899999999997</v>
      </c>
      <c r="L10" s="581">
        <v>-260.24599999999998</v>
      </c>
      <c r="M10" s="595">
        <f>H10+I10+J10+K10+L10</f>
        <v>4198.8310000000001</v>
      </c>
      <c r="N10" s="581">
        <f>H10+I10</f>
        <v>2630.864</v>
      </c>
      <c r="O10" s="615"/>
      <c r="P10" s="583">
        <f t="shared" si="1"/>
        <v>0</v>
      </c>
      <c r="Q10" s="584">
        <f t="shared" si="2"/>
        <v>0</v>
      </c>
      <c r="R10" s="585"/>
      <c r="S10" s="585"/>
      <c r="T10" s="585"/>
      <c r="U10" s="585"/>
      <c r="V10" s="585"/>
      <c r="W10" s="585"/>
      <c r="X10" s="585"/>
      <c r="Y10" s="585"/>
      <c r="Z10" s="585"/>
      <c r="AA10" s="585"/>
      <c r="AB10" s="585"/>
      <c r="AC10" s="585"/>
      <c r="AD10" s="585"/>
      <c r="AE10" s="585"/>
      <c r="AF10" s="585"/>
      <c r="AG10" s="585"/>
      <c r="AH10" s="585"/>
      <c r="AI10" s="585"/>
      <c r="AJ10" s="585"/>
      <c r="AK10" s="585"/>
      <c r="AL10" s="585"/>
      <c r="AM10" s="585"/>
      <c r="AN10" s="585"/>
      <c r="AO10" s="585"/>
      <c r="AP10" s="585"/>
      <c r="AQ10" s="585"/>
      <c r="AR10" s="585"/>
      <c r="AS10" s="585"/>
      <c r="AT10" s="585"/>
      <c r="AU10" s="585"/>
      <c r="AV10" s="585"/>
      <c r="AW10" s="585"/>
      <c r="AX10" s="585"/>
      <c r="AY10" s="585"/>
      <c r="AZ10" s="585"/>
      <c r="BA10" s="585"/>
      <c r="BB10" s="585"/>
      <c r="BC10" s="585"/>
      <c r="BD10" s="585"/>
      <c r="BE10" s="585"/>
      <c r="BF10" s="585"/>
      <c r="BG10" s="585"/>
      <c r="BH10" s="585"/>
      <c r="BI10" s="585"/>
      <c r="BJ10" s="585"/>
      <c r="BK10" s="585"/>
      <c r="BL10" s="585"/>
      <c r="BM10" s="585"/>
      <c r="BN10" s="585"/>
      <c r="BO10" s="585"/>
      <c r="BP10" s="585"/>
      <c r="BQ10" s="585"/>
      <c r="BR10" s="585"/>
      <c r="BS10" s="585"/>
      <c r="BT10" s="585"/>
      <c r="BU10" s="585"/>
      <c r="BV10" s="585"/>
      <c r="BW10" s="585"/>
      <c r="BX10" s="585"/>
      <c r="BY10" s="585"/>
      <c r="BZ10" s="585"/>
      <c r="CA10" s="585"/>
      <c r="CB10" s="585"/>
      <c r="CC10" s="585"/>
      <c r="CD10" s="585"/>
      <c r="CE10" s="585"/>
      <c r="CF10" s="585"/>
      <c r="CG10" s="585"/>
      <c r="CH10" s="585"/>
      <c r="CI10" s="585"/>
      <c r="CJ10" s="585"/>
      <c r="CK10" s="585"/>
      <c r="CL10" s="585"/>
      <c r="CM10" s="585"/>
      <c r="CN10" s="585"/>
      <c r="CO10" s="585"/>
      <c r="CP10" s="585"/>
      <c r="CQ10" s="585"/>
      <c r="CR10" s="585"/>
      <c r="CS10" s="585"/>
      <c r="CT10" s="585"/>
      <c r="CU10" s="585"/>
      <c r="CV10" s="585"/>
      <c r="CW10" s="585"/>
      <c r="CX10" s="585"/>
      <c r="CY10" s="585"/>
      <c r="CZ10" s="585"/>
      <c r="DA10" s="585"/>
      <c r="DB10" s="585"/>
      <c r="DC10" s="585"/>
      <c r="DD10" s="585"/>
      <c r="DE10" s="585"/>
      <c r="DF10" s="585"/>
      <c r="DG10" s="585"/>
      <c r="DH10" s="585"/>
      <c r="DI10" s="585"/>
      <c r="DJ10" s="585"/>
      <c r="DK10" s="585"/>
      <c r="DL10" s="585"/>
      <c r="DM10" s="585"/>
      <c r="DN10" s="585"/>
      <c r="DO10" s="585"/>
      <c r="DP10" s="585"/>
      <c r="DQ10" s="585"/>
      <c r="DR10" s="585"/>
      <c r="DS10" s="585"/>
      <c r="DT10" s="585"/>
      <c r="DU10" s="585"/>
      <c r="DV10" s="585"/>
      <c r="DW10" s="585"/>
      <c r="DX10" s="585"/>
      <c r="DY10" s="585"/>
      <c r="DZ10" s="585"/>
      <c r="EA10" s="585"/>
      <c r="EB10" s="585"/>
      <c r="EC10" s="585"/>
      <c r="ED10" s="585"/>
      <c r="EE10" s="585"/>
      <c r="EF10" s="585"/>
      <c r="EG10" s="585"/>
      <c r="EH10" s="585"/>
      <c r="EI10" s="585"/>
      <c r="EJ10" s="585"/>
      <c r="EK10" s="585"/>
      <c r="EL10" s="585"/>
      <c r="EM10" s="585"/>
      <c r="EN10" s="585"/>
      <c r="EO10" s="585"/>
      <c r="EP10" s="585"/>
      <c r="EQ10" s="585"/>
      <c r="ER10" s="585"/>
      <c r="ES10" s="585"/>
      <c r="ET10" s="585"/>
      <c r="EU10" s="585"/>
      <c r="EV10" s="585"/>
      <c r="EW10" s="585"/>
      <c r="EX10" s="585"/>
      <c r="EY10" s="585"/>
      <c r="EZ10" s="585"/>
      <c r="FA10" s="585"/>
      <c r="FB10" s="585"/>
      <c r="FC10" s="585"/>
      <c r="FD10" s="585"/>
      <c r="FE10" s="585"/>
      <c r="FF10" s="585"/>
      <c r="FG10" s="585"/>
      <c r="FH10" s="585"/>
      <c r="FI10" s="585"/>
      <c r="FJ10" s="585"/>
      <c r="FK10" s="585"/>
      <c r="FL10" s="585"/>
      <c r="FM10" s="585"/>
      <c r="FN10" s="585"/>
      <c r="FO10" s="585"/>
      <c r="FP10" s="585"/>
      <c r="FQ10" s="585"/>
      <c r="FR10" s="585"/>
      <c r="FS10" s="585"/>
      <c r="FT10" s="585"/>
      <c r="FU10" s="585"/>
      <c r="FV10" s="585"/>
      <c r="FW10" s="585"/>
      <c r="FX10" s="585"/>
      <c r="FY10" s="585"/>
      <c r="FZ10" s="585"/>
      <c r="GA10" s="585"/>
      <c r="GB10" s="585"/>
      <c r="GC10" s="585"/>
      <c r="GD10" s="585"/>
      <c r="GE10" s="585"/>
      <c r="GF10" s="585"/>
      <c r="GG10" s="585"/>
      <c r="GH10" s="585"/>
      <c r="GI10" s="585"/>
      <c r="GJ10" s="585"/>
      <c r="GK10" s="585"/>
      <c r="GL10" s="585"/>
      <c r="GM10" s="585"/>
      <c r="GN10" s="585"/>
      <c r="GO10" s="585"/>
      <c r="GP10" s="585"/>
      <c r="GQ10" s="585"/>
      <c r="GR10" s="585"/>
      <c r="GS10" s="585"/>
      <c r="GT10" s="585"/>
      <c r="GU10" s="585"/>
      <c r="GV10" s="585"/>
      <c r="GW10" s="585"/>
      <c r="GX10" s="585"/>
      <c r="GY10" s="585"/>
      <c r="GZ10" s="585"/>
      <c r="HA10" s="585"/>
      <c r="HB10" s="585"/>
      <c r="HC10" s="585"/>
      <c r="HD10" s="585"/>
      <c r="HE10" s="585"/>
      <c r="HF10" s="585"/>
      <c r="HG10" s="585"/>
      <c r="HH10" s="585"/>
      <c r="HI10" s="585"/>
      <c r="HJ10" s="585"/>
      <c r="HK10" s="585"/>
      <c r="HL10" s="585"/>
      <c r="HM10" s="585"/>
      <c r="HN10" s="585"/>
      <c r="HO10" s="585"/>
      <c r="HP10" s="585"/>
      <c r="HQ10" s="585"/>
      <c r="HR10" s="585"/>
      <c r="HS10" s="585"/>
      <c r="HT10" s="585"/>
      <c r="HU10" s="585"/>
      <c r="HV10" s="585"/>
      <c r="HW10" s="585"/>
      <c r="HX10" s="585"/>
      <c r="HY10" s="585"/>
      <c r="HZ10" s="585"/>
      <c r="IA10" s="585"/>
      <c r="IB10" s="585"/>
      <c r="IC10" s="585"/>
      <c r="ID10" s="585"/>
      <c r="IE10" s="585"/>
      <c r="IF10" s="585"/>
      <c r="IG10" s="585"/>
      <c r="IH10" s="585"/>
      <c r="II10" s="585"/>
      <c r="IJ10" s="585"/>
      <c r="IK10" s="585"/>
      <c r="IL10" s="585"/>
      <c r="IM10" s="585"/>
      <c r="IN10" s="585"/>
      <c r="IO10" s="585"/>
      <c r="IP10" s="585"/>
      <c r="IQ10" s="585"/>
      <c r="IR10" s="585"/>
      <c r="IS10" s="585"/>
      <c r="IT10" s="585"/>
      <c r="IU10" s="585"/>
      <c r="IV10" s="585"/>
      <c r="IW10" s="585"/>
      <c r="IX10" s="585"/>
      <c r="IY10" s="585"/>
      <c r="IZ10" s="585"/>
      <c r="JA10" s="585"/>
      <c r="JB10" s="585"/>
      <c r="JC10" s="585"/>
      <c r="JD10" s="585"/>
      <c r="JE10" s="585"/>
      <c r="JF10" s="585"/>
      <c r="JG10" s="585"/>
      <c r="JH10" s="585"/>
      <c r="JI10" s="585"/>
      <c r="JJ10" s="585"/>
      <c r="JK10" s="585"/>
      <c r="JL10" s="585"/>
      <c r="JM10" s="585"/>
      <c r="JN10" s="585"/>
      <c r="JO10" s="585"/>
      <c r="JP10" s="585"/>
      <c r="JQ10" s="585"/>
      <c r="JR10" s="585"/>
      <c r="JS10" s="585"/>
      <c r="JT10" s="585"/>
      <c r="JU10" s="585"/>
      <c r="JV10" s="585"/>
      <c r="JW10" s="585"/>
      <c r="JX10" s="585"/>
      <c r="JY10" s="585"/>
      <c r="JZ10" s="585"/>
      <c r="KA10" s="585"/>
      <c r="KB10" s="585"/>
      <c r="KC10" s="585"/>
      <c r="KD10" s="585"/>
      <c r="KE10" s="585"/>
      <c r="KF10" s="585"/>
      <c r="KG10" s="585"/>
      <c r="KH10" s="585"/>
      <c r="KI10" s="585"/>
      <c r="KJ10" s="585"/>
      <c r="KK10" s="585"/>
      <c r="KL10" s="585"/>
      <c r="KM10" s="585"/>
      <c r="KN10" s="585"/>
      <c r="KO10" s="585"/>
      <c r="KP10" s="585"/>
      <c r="KQ10" s="585"/>
      <c r="KR10" s="585"/>
      <c r="KS10" s="585"/>
      <c r="KT10" s="585"/>
      <c r="KU10" s="585"/>
      <c r="KV10" s="585"/>
      <c r="KW10" s="585"/>
      <c r="KX10" s="585"/>
      <c r="KY10" s="585"/>
      <c r="KZ10" s="585"/>
      <c r="LA10" s="585"/>
      <c r="LB10" s="585"/>
      <c r="LC10" s="585"/>
      <c r="LD10" s="585"/>
      <c r="LE10" s="585"/>
      <c r="LF10" s="585"/>
      <c r="LG10" s="585"/>
      <c r="LH10" s="585"/>
      <c r="LI10" s="585"/>
      <c r="LJ10" s="585"/>
      <c r="LK10" s="585"/>
      <c r="LL10" s="585"/>
      <c r="LM10" s="585"/>
      <c r="LN10" s="585"/>
      <c r="LO10" s="585"/>
      <c r="LP10" s="585"/>
      <c r="LQ10" s="585"/>
      <c r="LR10" s="585"/>
      <c r="LS10" s="585"/>
      <c r="LT10" s="585"/>
      <c r="LU10" s="585"/>
      <c r="LV10" s="585"/>
      <c r="LW10" s="585"/>
      <c r="LX10" s="585"/>
      <c r="LY10" s="585"/>
      <c r="LZ10" s="585"/>
      <c r="MA10" s="585"/>
      <c r="MB10" s="585"/>
      <c r="MC10" s="585"/>
      <c r="MD10" s="585"/>
      <c r="ME10" s="585"/>
      <c r="MF10" s="585"/>
      <c r="MG10" s="585"/>
      <c r="MH10" s="585"/>
      <c r="MI10" s="585"/>
      <c r="MJ10" s="585"/>
      <c r="MK10" s="585"/>
      <c r="ML10" s="585"/>
      <c r="MM10" s="585"/>
      <c r="MN10" s="585"/>
      <c r="MO10" s="585"/>
      <c r="MP10" s="585"/>
      <c r="MQ10" s="585"/>
      <c r="MR10" s="585"/>
      <c r="MS10" s="585"/>
      <c r="MT10" s="585"/>
      <c r="MU10" s="585"/>
      <c r="MV10" s="585"/>
      <c r="MW10" s="585"/>
      <c r="MX10" s="585"/>
      <c r="MY10" s="585"/>
      <c r="MZ10" s="585"/>
      <c r="NA10" s="585"/>
      <c r="NB10" s="585"/>
      <c r="NC10" s="585"/>
      <c r="ND10" s="585"/>
      <c r="NE10" s="585"/>
      <c r="NF10" s="585"/>
      <c r="NG10" s="585"/>
      <c r="NH10" s="585"/>
      <c r="NI10" s="585"/>
      <c r="NJ10" s="585"/>
      <c r="NK10" s="585"/>
      <c r="NL10" s="585"/>
      <c r="NM10" s="585"/>
      <c r="NN10" s="585"/>
      <c r="NO10" s="585"/>
      <c r="NP10" s="585"/>
      <c r="NQ10" s="585"/>
      <c r="NR10" s="585"/>
      <c r="NS10" s="585"/>
      <c r="NT10" s="585"/>
      <c r="NU10" s="585"/>
      <c r="NV10" s="585"/>
      <c r="NW10" s="585"/>
      <c r="NX10" s="585"/>
      <c r="NY10" s="585"/>
      <c r="NZ10" s="585"/>
      <c r="OA10" s="585"/>
      <c r="OB10" s="585"/>
      <c r="OC10" s="585"/>
      <c r="OD10" s="585"/>
      <c r="OE10" s="585"/>
      <c r="OF10" s="585"/>
      <c r="OG10" s="585"/>
      <c r="OH10" s="585"/>
      <c r="OI10" s="585"/>
      <c r="OJ10" s="585"/>
      <c r="OK10" s="585"/>
      <c r="OL10" s="585"/>
      <c r="OM10" s="585"/>
      <c r="ON10" s="585"/>
      <c r="OO10" s="585"/>
      <c r="OP10" s="585"/>
      <c r="OQ10" s="585"/>
      <c r="OR10" s="585"/>
      <c r="OS10" s="585"/>
      <c r="OT10" s="585"/>
      <c r="OU10" s="585"/>
      <c r="OV10" s="585"/>
      <c r="OW10" s="585"/>
      <c r="OX10" s="585"/>
      <c r="OY10" s="585"/>
      <c r="OZ10" s="585"/>
      <c r="PA10" s="585"/>
      <c r="PB10" s="585"/>
      <c r="PC10" s="585"/>
      <c r="PD10" s="585"/>
      <c r="PE10" s="585"/>
      <c r="PF10" s="585"/>
      <c r="PG10" s="585"/>
      <c r="PH10" s="585"/>
      <c r="PI10" s="585"/>
      <c r="PJ10" s="585"/>
      <c r="PK10" s="585"/>
      <c r="PL10" s="585"/>
      <c r="PM10" s="585"/>
      <c r="PN10" s="585"/>
      <c r="PO10" s="585"/>
      <c r="PP10" s="585"/>
      <c r="PQ10" s="585"/>
      <c r="PR10" s="585"/>
      <c r="PS10" s="585"/>
      <c r="PT10" s="585"/>
      <c r="PU10" s="585"/>
      <c r="PV10" s="585"/>
      <c r="PW10" s="585"/>
      <c r="PX10" s="585"/>
      <c r="PY10" s="585"/>
      <c r="PZ10" s="585"/>
      <c r="QA10" s="585"/>
      <c r="QB10" s="585"/>
      <c r="QC10" s="585"/>
      <c r="QD10" s="585"/>
      <c r="QE10" s="585"/>
      <c r="QF10" s="585"/>
      <c r="QG10" s="585"/>
      <c r="QH10" s="585"/>
      <c r="QI10" s="585"/>
      <c r="QJ10" s="585"/>
      <c r="QK10" s="585"/>
      <c r="QL10" s="585"/>
      <c r="QM10" s="585"/>
      <c r="QN10" s="585"/>
      <c r="QO10" s="585"/>
      <c r="QP10" s="585"/>
      <c r="QQ10" s="585"/>
      <c r="QR10" s="585"/>
      <c r="QS10" s="585"/>
      <c r="QT10" s="585"/>
      <c r="QU10" s="585"/>
      <c r="QV10" s="585"/>
      <c r="QW10" s="585"/>
      <c r="QX10" s="585"/>
      <c r="QY10" s="585"/>
      <c r="QZ10" s="585"/>
      <c r="RA10" s="585"/>
      <c r="RB10" s="585"/>
      <c r="RC10" s="585"/>
      <c r="RD10" s="585"/>
      <c r="RE10" s="585"/>
      <c r="RF10" s="585"/>
      <c r="RG10" s="585"/>
      <c r="RH10" s="585"/>
      <c r="RI10" s="585"/>
      <c r="RJ10" s="585"/>
      <c r="RK10" s="585"/>
      <c r="RL10" s="585"/>
      <c r="RM10" s="585"/>
      <c r="RN10" s="585"/>
      <c r="RO10" s="585"/>
      <c r="RP10" s="585"/>
      <c r="RQ10" s="585"/>
      <c r="RR10" s="585"/>
      <c r="RS10" s="585"/>
      <c r="RT10" s="585"/>
      <c r="RU10" s="585"/>
      <c r="RV10" s="585"/>
      <c r="RW10" s="585"/>
      <c r="RX10" s="585"/>
      <c r="RY10" s="585"/>
      <c r="RZ10" s="585"/>
      <c r="SA10" s="585"/>
      <c r="SB10" s="585"/>
      <c r="SC10" s="585"/>
      <c r="SD10" s="585"/>
      <c r="SE10" s="585"/>
      <c r="SF10" s="585"/>
      <c r="SG10" s="585"/>
      <c r="SH10" s="585"/>
      <c r="SI10" s="585"/>
      <c r="SJ10" s="585"/>
      <c r="SK10" s="585"/>
      <c r="SL10" s="585"/>
      <c r="SM10" s="585"/>
      <c r="SN10" s="585"/>
      <c r="SO10" s="585"/>
      <c r="SP10" s="585"/>
      <c r="SQ10" s="585"/>
      <c r="SR10" s="585"/>
      <c r="SS10" s="585"/>
      <c r="ST10" s="585"/>
      <c r="SU10" s="585"/>
      <c r="SV10" s="585"/>
      <c r="SW10" s="585"/>
      <c r="SX10" s="585"/>
      <c r="SY10" s="585"/>
      <c r="SZ10" s="585"/>
      <c r="TA10" s="585"/>
      <c r="TB10" s="585"/>
      <c r="TC10" s="585"/>
      <c r="TD10" s="585"/>
      <c r="TE10" s="585"/>
      <c r="TF10" s="585"/>
      <c r="TG10" s="585"/>
      <c r="TH10" s="585"/>
      <c r="TI10" s="585"/>
      <c r="TJ10" s="585"/>
      <c r="TK10" s="585"/>
      <c r="TL10" s="585"/>
      <c r="TM10" s="585"/>
      <c r="TN10" s="585"/>
      <c r="TO10" s="585"/>
      <c r="TP10" s="585"/>
      <c r="TQ10" s="585"/>
      <c r="TR10" s="585"/>
      <c r="TS10" s="585"/>
      <c r="TT10" s="585"/>
      <c r="TU10" s="585"/>
      <c r="TV10" s="585"/>
      <c r="TW10" s="585"/>
      <c r="TX10" s="585"/>
      <c r="TY10" s="585"/>
      <c r="TZ10" s="585"/>
      <c r="UA10" s="585"/>
      <c r="UB10" s="585"/>
      <c r="UC10" s="585"/>
      <c r="UD10" s="585"/>
      <c r="UE10" s="585"/>
      <c r="UF10" s="585"/>
      <c r="UG10" s="585"/>
      <c r="UH10" s="585"/>
      <c r="UI10" s="585"/>
      <c r="UJ10" s="585"/>
      <c r="UK10" s="585"/>
      <c r="UL10" s="585"/>
      <c r="UM10" s="585"/>
      <c r="UN10" s="585"/>
      <c r="UO10" s="585"/>
      <c r="UP10" s="585"/>
      <c r="UQ10" s="585"/>
      <c r="UR10" s="585"/>
      <c r="US10" s="585"/>
      <c r="UT10" s="585"/>
      <c r="UU10" s="585"/>
      <c r="UV10" s="585"/>
      <c r="UW10" s="585"/>
      <c r="UX10" s="585"/>
      <c r="UY10" s="585"/>
      <c r="UZ10" s="585"/>
      <c r="VA10" s="585"/>
      <c r="VB10" s="585"/>
      <c r="VC10" s="585"/>
      <c r="VD10" s="585"/>
      <c r="VE10" s="585"/>
      <c r="VF10" s="585"/>
      <c r="VG10" s="585"/>
      <c r="VH10" s="585"/>
      <c r="VI10" s="585"/>
      <c r="VJ10" s="585"/>
      <c r="VK10" s="585"/>
      <c r="VL10" s="585"/>
      <c r="VM10" s="585"/>
      <c r="VN10" s="585"/>
      <c r="VO10" s="585"/>
      <c r="VP10" s="585"/>
      <c r="VQ10" s="585"/>
      <c r="VR10" s="585"/>
      <c r="VS10" s="585"/>
      <c r="VT10" s="585"/>
      <c r="VU10" s="585"/>
      <c r="VV10" s="585"/>
      <c r="VW10" s="585"/>
      <c r="VX10" s="585"/>
      <c r="VY10" s="585"/>
      <c r="VZ10" s="585"/>
      <c r="WA10" s="585"/>
      <c r="WB10" s="585"/>
      <c r="WC10" s="585"/>
      <c r="WD10" s="585"/>
      <c r="WE10" s="585"/>
      <c r="WF10" s="585"/>
      <c r="WG10" s="585"/>
      <c r="WH10" s="585"/>
      <c r="WI10" s="585"/>
      <c r="WJ10" s="585"/>
      <c r="WK10" s="585"/>
      <c r="WL10" s="585"/>
      <c r="WM10" s="585"/>
      <c r="WN10" s="585"/>
      <c r="WO10" s="585"/>
      <c r="WP10" s="585"/>
      <c r="WQ10" s="585"/>
      <c r="WR10" s="585"/>
      <c r="WS10" s="585"/>
      <c r="WT10" s="585"/>
      <c r="WU10" s="585"/>
      <c r="WV10" s="585"/>
      <c r="WW10" s="585"/>
      <c r="WX10" s="585"/>
      <c r="WY10" s="585"/>
      <c r="WZ10" s="585"/>
      <c r="XA10" s="585"/>
      <c r="XB10" s="585"/>
      <c r="XC10" s="585"/>
      <c r="XD10" s="585"/>
      <c r="XE10" s="585"/>
      <c r="XF10" s="585"/>
      <c r="XG10" s="585"/>
      <c r="XH10" s="585"/>
      <c r="XI10" s="585"/>
      <c r="XJ10" s="585"/>
      <c r="XK10" s="585"/>
      <c r="XL10" s="585"/>
      <c r="XM10" s="585"/>
      <c r="XN10" s="585"/>
      <c r="XO10" s="585"/>
      <c r="XP10" s="585"/>
      <c r="XQ10" s="585"/>
      <c r="XR10" s="585"/>
      <c r="XS10" s="585"/>
      <c r="XT10" s="585"/>
      <c r="XU10" s="585"/>
      <c r="XV10" s="585"/>
      <c r="XW10" s="585"/>
      <c r="XX10" s="585"/>
      <c r="XY10" s="585"/>
      <c r="XZ10" s="585"/>
      <c r="YA10" s="585"/>
      <c r="YB10" s="585"/>
      <c r="YC10" s="585"/>
      <c r="YD10" s="585"/>
      <c r="YE10" s="585"/>
      <c r="YF10" s="585"/>
      <c r="YG10" s="585"/>
      <c r="YH10" s="585"/>
      <c r="YI10" s="585"/>
      <c r="YJ10" s="585"/>
      <c r="YK10" s="585"/>
      <c r="YL10" s="585"/>
      <c r="YM10" s="585"/>
      <c r="YN10" s="585"/>
      <c r="YO10" s="585"/>
      <c r="YP10" s="585"/>
      <c r="YQ10" s="585"/>
      <c r="YR10" s="585"/>
      <c r="YS10" s="585"/>
      <c r="YT10" s="585"/>
      <c r="YU10" s="585"/>
      <c r="YV10" s="585"/>
      <c r="YW10" s="585"/>
      <c r="YX10" s="585"/>
      <c r="YY10" s="585"/>
      <c r="YZ10" s="585"/>
      <c r="ZA10" s="585"/>
      <c r="ZB10" s="585"/>
      <c r="ZC10" s="585"/>
      <c r="ZD10" s="585"/>
      <c r="ZE10" s="585"/>
      <c r="ZF10" s="585"/>
      <c r="ZG10" s="585"/>
      <c r="ZH10" s="585"/>
      <c r="ZI10" s="585"/>
      <c r="ZJ10" s="585"/>
      <c r="ZK10" s="585"/>
      <c r="ZL10" s="585"/>
      <c r="ZM10" s="585"/>
      <c r="ZN10" s="585"/>
      <c r="ZO10" s="585"/>
      <c r="ZP10" s="585"/>
      <c r="ZQ10" s="585"/>
      <c r="ZR10" s="585"/>
      <c r="ZS10" s="585"/>
      <c r="ZT10" s="585"/>
      <c r="ZU10" s="585"/>
      <c r="ZV10" s="585"/>
      <c r="ZW10" s="585"/>
      <c r="ZX10" s="585"/>
      <c r="ZY10" s="585"/>
      <c r="ZZ10" s="585"/>
      <c r="AAA10" s="585"/>
      <c r="AAB10" s="585"/>
      <c r="AAC10" s="585"/>
      <c r="AAD10" s="585"/>
      <c r="AAE10" s="585"/>
      <c r="AAF10" s="585"/>
      <c r="AAG10" s="585"/>
      <c r="AAH10" s="585"/>
      <c r="AAI10" s="585"/>
      <c r="AAJ10" s="585"/>
      <c r="AAK10" s="585"/>
      <c r="AAL10" s="585"/>
      <c r="AAM10" s="585"/>
      <c r="AAN10" s="585"/>
      <c r="AAO10" s="585"/>
      <c r="AAP10" s="585"/>
      <c r="AAQ10" s="585"/>
      <c r="AAR10" s="585"/>
      <c r="AAS10" s="585"/>
      <c r="AAT10" s="585"/>
      <c r="AAU10" s="585"/>
      <c r="AAV10" s="585"/>
      <c r="AAW10" s="585"/>
      <c r="AAX10" s="585"/>
      <c r="AAY10" s="585"/>
      <c r="AAZ10" s="585"/>
      <c r="ABA10" s="585"/>
      <c r="ABB10" s="585"/>
      <c r="ABC10" s="585"/>
      <c r="ABD10" s="585"/>
      <c r="ABE10" s="585"/>
      <c r="ABF10" s="585"/>
      <c r="ABG10" s="585"/>
      <c r="ABH10" s="585"/>
      <c r="ABI10" s="585"/>
      <c r="ABJ10" s="585"/>
      <c r="ABK10" s="585"/>
      <c r="ABL10" s="585"/>
      <c r="ABM10" s="585"/>
      <c r="ABN10" s="585"/>
      <c r="ABO10" s="585"/>
      <c r="ABP10" s="585"/>
      <c r="ABQ10" s="585"/>
      <c r="ABR10" s="585"/>
      <c r="ABS10" s="585"/>
      <c r="ABT10" s="585"/>
      <c r="ABU10" s="585"/>
      <c r="ABV10" s="585"/>
      <c r="ABW10" s="585"/>
      <c r="ABX10" s="585"/>
      <c r="ABY10" s="585"/>
      <c r="ABZ10" s="585"/>
      <c r="ACA10" s="585"/>
      <c r="ACB10" s="585"/>
      <c r="ACC10" s="585"/>
      <c r="ACD10" s="585"/>
      <c r="ACE10" s="585"/>
      <c r="ACF10" s="585"/>
      <c r="ACG10" s="585"/>
      <c r="ACH10" s="585"/>
      <c r="ACI10" s="585"/>
      <c r="ACJ10" s="585"/>
      <c r="ACK10" s="585"/>
      <c r="ACL10" s="585"/>
      <c r="ACM10" s="585"/>
      <c r="ACN10" s="585"/>
      <c r="ACO10" s="585"/>
      <c r="ACP10" s="585"/>
      <c r="ACQ10" s="585"/>
      <c r="ACR10" s="585"/>
      <c r="ACS10" s="585"/>
      <c r="ACT10" s="585"/>
      <c r="ACU10" s="585"/>
      <c r="ACV10" s="585"/>
      <c r="ACW10" s="585"/>
      <c r="ACX10" s="585"/>
      <c r="ACY10" s="585"/>
      <c r="ACZ10" s="585"/>
      <c r="ADA10" s="585"/>
      <c r="ADB10" s="585"/>
      <c r="ADC10" s="585"/>
      <c r="ADD10" s="585"/>
      <c r="ADE10" s="585"/>
      <c r="ADF10" s="585"/>
      <c r="ADG10" s="585"/>
      <c r="ADH10" s="585"/>
      <c r="ADI10" s="585"/>
      <c r="ADJ10" s="585"/>
      <c r="ADK10" s="585"/>
      <c r="ADL10" s="585"/>
      <c r="ADM10" s="585"/>
      <c r="ADN10" s="585"/>
      <c r="ADO10" s="585"/>
      <c r="ADP10" s="585"/>
      <c r="ADQ10" s="585"/>
      <c r="ADR10" s="585"/>
      <c r="ADS10" s="585"/>
      <c r="ADT10" s="585"/>
      <c r="ADU10" s="585"/>
      <c r="ADV10" s="585"/>
      <c r="ADW10" s="585"/>
      <c r="ADX10" s="585"/>
      <c r="ADY10" s="585"/>
      <c r="ADZ10" s="585"/>
      <c r="AEA10" s="585"/>
      <c r="AEB10" s="585"/>
      <c r="AEC10" s="585"/>
      <c r="AED10" s="585"/>
      <c r="AEE10" s="585"/>
      <c r="AEF10" s="585"/>
      <c r="AEG10" s="585"/>
      <c r="AEH10" s="585"/>
      <c r="AEI10" s="585"/>
      <c r="AEJ10" s="585"/>
      <c r="AEK10" s="585"/>
      <c r="AEL10" s="585"/>
      <c r="AEM10" s="585"/>
      <c r="AEN10" s="585"/>
      <c r="AEO10" s="585"/>
      <c r="AEP10" s="585"/>
      <c r="AEQ10" s="585"/>
      <c r="AER10" s="585"/>
      <c r="AES10" s="585"/>
      <c r="AET10" s="585"/>
      <c r="AEU10" s="585"/>
      <c r="AEV10" s="585"/>
      <c r="AEW10" s="585"/>
      <c r="AEX10" s="585"/>
      <c r="AEY10" s="585"/>
      <c r="AEZ10" s="585"/>
      <c r="AFA10" s="585"/>
      <c r="AFB10" s="585"/>
      <c r="AFC10" s="585"/>
      <c r="AFD10" s="585"/>
      <c r="AFE10" s="585"/>
      <c r="AFF10" s="585"/>
      <c r="AFG10" s="585"/>
      <c r="AFH10" s="585"/>
      <c r="AFI10" s="585"/>
      <c r="AFJ10" s="585"/>
      <c r="AFK10" s="585"/>
      <c r="AFL10" s="585"/>
      <c r="AFM10" s="585"/>
      <c r="AFN10" s="585"/>
      <c r="AFO10" s="585"/>
      <c r="AFP10" s="585"/>
      <c r="AFQ10" s="585"/>
      <c r="AFR10" s="585"/>
      <c r="AFS10" s="585"/>
      <c r="AFT10" s="585"/>
      <c r="AFU10" s="585"/>
      <c r="AFV10" s="585"/>
      <c r="AFW10" s="585"/>
      <c r="AFX10" s="585"/>
      <c r="AFY10" s="585"/>
      <c r="AFZ10" s="585"/>
      <c r="AGA10" s="585"/>
      <c r="AGB10" s="585"/>
      <c r="AGC10" s="585"/>
      <c r="AGD10" s="585"/>
      <c r="AGE10" s="585"/>
      <c r="AGF10" s="585"/>
      <c r="AGG10" s="585"/>
      <c r="AGH10" s="585"/>
      <c r="AGI10" s="585"/>
      <c r="AGJ10" s="585"/>
      <c r="AGK10" s="585"/>
      <c r="AGL10" s="585"/>
      <c r="AGM10" s="585"/>
      <c r="AGN10" s="585"/>
      <c r="AGO10" s="585"/>
      <c r="AGP10" s="585"/>
      <c r="AGQ10" s="585"/>
      <c r="AGR10" s="585"/>
      <c r="AGS10" s="585"/>
      <c r="AGT10" s="585"/>
      <c r="AGU10" s="585"/>
      <c r="AGV10" s="585"/>
      <c r="AGW10" s="585"/>
      <c r="AGX10" s="585"/>
      <c r="AGY10" s="585"/>
      <c r="AGZ10" s="585"/>
      <c r="AHA10" s="585"/>
      <c r="AHB10" s="585"/>
      <c r="AHC10" s="585"/>
      <c r="AHD10" s="585"/>
      <c r="AHE10" s="585"/>
      <c r="AHF10" s="585"/>
      <c r="AHG10" s="585"/>
      <c r="AHH10" s="585"/>
      <c r="AHI10" s="585"/>
      <c r="AHJ10" s="585"/>
      <c r="AHK10" s="585"/>
      <c r="AHL10" s="585"/>
      <c r="AHM10" s="585"/>
      <c r="AHN10" s="585"/>
      <c r="AHO10" s="585"/>
      <c r="AHP10" s="585"/>
      <c r="AHQ10" s="585"/>
      <c r="AHR10" s="585"/>
      <c r="AHS10" s="585"/>
      <c r="AHT10" s="585"/>
      <c r="AHU10" s="585"/>
      <c r="AHV10" s="585"/>
      <c r="AHW10" s="585"/>
      <c r="AHX10" s="585"/>
      <c r="AHY10" s="585"/>
      <c r="AHZ10" s="585"/>
      <c r="AIA10" s="585"/>
      <c r="AIB10" s="585"/>
      <c r="AIC10" s="585"/>
      <c r="AID10" s="585"/>
      <c r="AIE10" s="585"/>
      <c r="AIF10" s="585"/>
      <c r="AIG10" s="585"/>
      <c r="AIH10" s="585"/>
      <c r="AII10" s="585"/>
      <c r="AIJ10" s="585"/>
      <c r="AIK10" s="585"/>
      <c r="AIL10" s="585"/>
      <c r="AIM10" s="585"/>
      <c r="AIN10" s="585"/>
      <c r="AIO10" s="585"/>
      <c r="AIP10" s="585"/>
      <c r="AIQ10" s="585"/>
      <c r="AIR10" s="585"/>
      <c r="AIS10" s="585"/>
      <c r="AIT10" s="585"/>
      <c r="AIU10" s="585"/>
      <c r="AIV10" s="585"/>
      <c r="AIW10" s="585"/>
      <c r="AIX10" s="585"/>
      <c r="AIY10" s="585"/>
      <c r="AIZ10" s="585"/>
      <c r="AJA10" s="585"/>
      <c r="AJB10" s="585"/>
      <c r="AJC10" s="585"/>
      <c r="AJD10" s="585"/>
      <c r="AJE10" s="585"/>
      <c r="AJF10" s="585"/>
      <c r="AJG10" s="585"/>
      <c r="AJH10" s="585"/>
      <c r="AJI10" s="585"/>
      <c r="AJJ10" s="585"/>
      <c r="AJK10" s="585"/>
      <c r="AJL10" s="585"/>
      <c r="AJM10" s="585"/>
      <c r="AJN10" s="585"/>
      <c r="AJO10" s="585"/>
      <c r="AJP10" s="585"/>
      <c r="AJQ10" s="585"/>
      <c r="AJR10" s="585"/>
      <c r="AJS10" s="585"/>
      <c r="AJT10" s="585"/>
      <c r="AJU10" s="585"/>
      <c r="AJV10" s="585"/>
      <c r="AJW10" s="585"/>
      <c r="AJX10" s="585"/>
      <c r="AJY10" s="585"/>
      <c r="AJZ10" s="585"/>
      <c r="AKA10" s="585"/>
      <c r="AKB10" s="585"/>
      <c r="AKC10" s="585"/>
      <c r="AKD10" s="585"/>
      <c r="AKE10" s="585"/>
      <c r="AKF10" s="585"/>
      <c r="AKG10" s="585"/>
      <c r="AKH10" s="585"/>
      <c r="AKI10" s="585"/>
      <c r="AKJ10" s="585"/>
      <c r="AKK10" s="585"/>
      <c r="AKL10" s="585"/>
      <c r="AKM10" s="585"/>
      <c r="AKN10" s="585"/>
      <c r="AKO10" s="585"/>
      <c r="AKP10" s="585"/>
      <c r="AKQ10" s="585"/>
      <c r="AKR10" s="585"/>
      <c r="AKS10" s="585"/>
      <c r="AKT10" s="585"/>
      <c r="AKU10" s="585"/>
      <c r="AKV10" s="585"/>
      <c r="AKW10" s="585"/>
      <c r="AKX10" s="585"/>
      <c r="AKY10" s="585"/>
      <c r="AKZ10" s="585"/>
      <c r="ALA10" s="585"/>
      <c r="ALB10" s="585"/>
      <c r="ALC10" s="585"/>
      <c r="ALD10" s="585"/>
      <c r="ALE10" s="585"/>
      <c r="ALF10" s="585"/>
      <c r="ALG10" s="585"/>
      <c r="ALH10" s="585"/>
      <c r="ALI10" s="585"/>
      <c r="ALJ10" s="585"/>
      <c r="ALK10" s="585"/>
      <c r="ALL10" s="585"/>
      <c r="ALM10" s="585"/>
      <c r="ALN10" s="585"/>
      <c r="ALO10" s="585"/>
      <c r="ALP10" s="585"/>
      <c r="ALQ10" s="585"/>
      <c r="ALR10" s="585"/>
      <c r="ALS10" s="585"/>
      <c r="ALT10" s="585"/>
      <c r="ALU10" s="585"/>
      <c r="ALV10" s="585"/>
      <c r="ALW10" s="585"/>
      <c r="ALX10" s="585"/>
      <c r="ALY10" s="585"/>
      <c r="ALZ10" s="585"/>
      <c r="AMA10" s="585"/>
      <c r="AMB10" s="585"/>
      <c r="AMC10" s="585"/>
      <c r="AMD10" s="585"/>
      <c r="AME10" s="585"/>
      <c r="AMF10" s="585"/>
      <c r="AMG10" s="585"/>
      <c r="AMH10" s="585"/>
      <c r="AMI10" s="585"/>
      <c r="AMJ10" s="585"/>
      <c r="AMK10" s="585"/>
    </row>
    <row r="11" spans="1:1025" ht="10.5" customHeight="1" x14ac:dyDescent="0.35">
      <c r="A11" s="128" t="s">
        <v>2216</v>
      </c>
      <c r="B11" s="432" t="s">
        <v>2217</v>
      </c>
      <c r="C11" s="526" t="s">
        <v>2218</v>
      </c>
      <c r="D11" s="535" t="s">
        <v>345</v>
      </c>
      <c r="E11" s="478">
        <v>0</v>
      </c>
      <c r="F11" s="478">
        <v>0</v>
      </c>
      <c r="G11" s="478">
        <v>0</v>
      </c>
      <c r="H11" s="594">
        <f t="shared" ref="H11:H17" si="4">E11+F11+G11</f>
        <v>0</v>
      </c>
      <c r="I11" s="478">
        <v>0</v>
      </c>
      <c r="J11" s="478">
        <v>0</v>
      </c>
      <c r="K11" s="478">
        <v>0</v>
      </c>
      <c r="L11" s="478">
        <v>0</v>
      </c>
      <c r="M11" s="595">
        <f t="shared" ref="M11:M17" si="5">H11+I11+J11+K11+L11</f>
        <v>0</v>
      </c>
      <c r="N11" s="581">
        <f t="shared" ref="N11:N74" si="6">H11+I11</f>
        <v>0</v>
      </c>
      <c r="O11" s="465"/>
      <c r="P11" s="82">
        <f t="shared" si="1"/>
        <v>0</v>
      </c>
      <c r="Q11" s="83">
        <f t="shared" si="2"/>
        <v>0</v>
      </c>
    </row>
    <row r="12" spans="1:1025" ht="10.5" customHeight="1" x14ac:dyDescent="0.35">
      <c r="A12" s="128" t="s">
        <v>2219</v>
      </c>
      <c r="B12" s="432" t="s">
        <v>2220</v>
      </c>
      <c r="C12" s="526" t="s">
        <v>2221</v>
      </c>
      <c r="D12" s="535" t="s">
        <v>345</v>
      </c>
      <c r="E12" s="478">
        <v>181.2</v>
      </c>
      <c r="F12" s="478">
        <v>5.5030000000000001</v>
      </c>
      <c r="G12" s="478">
        <v>-5.5030000000000001</v>
      </c>
      <c r="H12" s="594">
        <f t="shared" si="4"/>
        <v>181.2</v>
      </c>
      <c r="I12" s="478">
        <v>0</v>
      </c>
      <c r="J12" s="478">
        <v>31.285</v>
      </c>
      <c r="K12" s="478">
        <v>1.8919999999999999</v>
      </c>
      <c r="L12" s="478">
        <v>-0.38900000000000001</v>
      </c>
      <c r="M12" s="595">
        <f t="shared" si="5"/>
        <v>213.98799999999997</v>
      </c>
      <c r="N12" s="581">
        <f t="shared" si="6"/>
        <v>181.2</v>
      </c>
      <c r="O12" s="465"/>
      <c r="P12" s="82">
        <f t="shared" si="1"/>
        <v>0</v>
      </c>
      <c r="Q12" s="83">
        <f t="shared" si="2"/>
        <v>0</v>
      </c>
    </row>
    <row r="13" spans="1:1025" ht="10.5" customHeight="1" x14ac:dyDescent="0.35">
      <c r="A13" s="128" t="s">
        <v>2222</v>
      </c>
      <c r="B13" s="432" t="s">
        <v>2223</v>
      </c>
      <c r="C13" s="526" t="s">
        <v>2224</v>
      </c>
      <c r="D13" s="535" t="s">
        <v>345</v>
      </c>
      <c r="E13" s="478">
        <v>99.986000000000004</v>
      </c>
      <c r="F13" s="478">
        <v>98.055999999999997</v>
      </c>
      <c r="G13" s="478">
        <v>-98.055999999999997</v>
      </c>
      <c r="H13" s="594">
        <f t="shared" si="4"/>
        <v>99.986000000000004</v>
      </c>
      <c r="I13" s="478">
        <v>0</v>
      </c>
      <c r="J13" s="478">
        <v>1.75</v>
      </c>
      <c r="K13" s="478">
        <v>1.4E-2</v>
      </c>
      <c r="L13" s="478">
        <v>-0.57399999999999995</v>
      </c>
      <c r="M13" s="595">
        <f t="shared" si="5"/>
        <v>101.176</v>
      </c>
      <c r="N13" s="581">
        <f t="shared" si="6"/>
        <v>99.986000000000004</v>
      </c>
      <c r="O13" s="465"/>
      <c r="P13" s="82">
        <f t="shared" si="1"/>
        <v>0</v>
      </c>
      <c r="Q13" s="83">
        <f t="shared" si="2"/>
        <v>0</v>
      </c>
    </row>
    <row r="14" spans="1:1025" ht="10.5" customHeight="1" x14ac:dyDescent="0.35">
      <c r="A14" s="128" t="s">
        <v>2225</v>
      </c>
      <c r="B14" s="432" t="s">
        <v>2226</v>
      </c>
      <c r="C14" s="526" t="s">
        <v>2227</v>
      </c>
      <c r="D14" s="535" t="s">
        <v>345</v>
      </c>
      <c r="E14" s="478">
        <v>12.233000000000001</v>
      </c>
      <c r="F14" s="478">
        <v>5.3529999999999998</v>
      </c>
      <c r="G14" s="478">
        <v>-5.3529999999999998</v>
      </c>
      <c r="H14" s="594">
        <f t="shared" si="4"/>
        <v>12.232999999999999</v>
      </c>
      <c r="I14" s="478">
        <v>0</v>
      </c>
      <c r="J14" s="478">
        <v>1.2450000000000001</v>
      </c>
      <c r="K14" s="478">
        <v>6.0000000000000001E-3</v>
      </c>
      <c r="L14" s="478">
        <v>-0.45800000000000002</v>
      </c>
      <c r="M14" s="595">
        <f t="shared" si="5"/>
        <v>13.025999999999998</v>
      </c>
      <c r="N14" s="581">
        <f t="shared" si="6"/>
        <v>12.232999999999999</v>
      </c>
      <c r="O14" s="465"/>
      <c r="P14" s="82">
        <f t="shared" si="1"/>
        <v>0</v>
      </c>
      <c r="Q14" s="83">
        <f t="shared" si="2"/>
        <v>0</v>
      </c>
    </row>
    <row r="15" spans="1:1025" s="586" customFormat="1" ht="27.9" customHeight="1" x14ac:dyDescent="0.35">
      <c r="A15" s="577" t="s">
        <v>2228</v>
      </c>
      <c r="B15" s="578" t="s">
        <v>2229</v>
      </c>
      <c r="C15" s="579" t="s">
        <v>2230</v>
      </c>
      <c r="D15" s="593" t="s">
        <v>345</v>
      </c>
      <c r="E15" s="581">
        <v>447.084</v>
      </c>
      <c r="F15" s="581">
        <v>32.774000000000001</v>
      </c>
      <c r="G15" s="581">
        <v>-32.774000000000001</v>
      </c>
      <c r="H15" s="594">
        <f t="shared" si="4"/>
        <v>447.084</v>
      </c>
      <c r="I15" s="581">
        <v>152.119</v>
      </c>
      <c r="J15" s="581">
        <v>558.81600000000003</v>
      </c>
      <c r="K15" s="581">
        <v>484.37599999999998</v>
      </c>
      <c r="L15" s="581">
        <v>-265.56599999999997</v>
      </c>
      <c r="M15" s="595">
        <f t="shared" si="5"/>
        <v>1376.829</v>
      </c>
      <c r="N15" s="581">
        <f t="shared" si="6"/>
        <v>599.20299999999997</v>
      </c>
      <c r="O15" s="615"/>
      <c r="P15" s="583">
        <f t="shared" si="1"/>
        <v>0</v>
      </c>
      <c r="Q15" s="584">
        <f t="shared" si="2"/>
        <v>0</v>
      </c>
      <c r="R15" s="585"/>
      <c r="S15" s="585"/>
      <c r="T15" s="585"/>
      <c r="U15" s="585"/>
      <c r="V15" s="585"/>
      <c r="W15" s="585"/>
      <c r="X15" s="585"/>
      <c r="Y15" s="585"/>
      <c r="Z15" s="585"/>
      <c r="AA15" s="585"/>
      <c r="AB15" s="585"/>
      <c r="AC15" s="585"/>
      <c r="AD15" s="585"/>
      <c r="AE15" s="585"/>
      <c r="AF15" s="585"/>
      <c r="AG15" s="585"/>
      <c r="AH15" s="585"/>
      <c r="AI15" s="585"/>
      <c r="AJ15" s="585"/>
      <c r="AK15" s="585"/>
      <c r="AL15" s="585"/>
      <c r="AM15" s="585"/>
      <c r="AN15" s="585"/>
      <c r="AO15" s="585"/>
      <c r="AP15" s="585"/>
      <c r="AQ15" s="585"/>
      <c r="AR15" s="585"/>
      <c r="AS15" s="585"/>
      <c r="AT15" s="585"/>
      <c r="AU15" s="585"/>
      <c r="AV15" s="585"/>
      <c r="AW15" s="585"/>
      <c r="AX15" s="585"/>
      <c r="AY15" s="585"/>
      <c r="AZ15" s="585"/>
      <c r="BA15" s="585"/>
      <c r="BB15" s="585"/>
      <c r="BC15" s="585"/>
      <c r="BD15" s="585"/>
      <c r="BE15" s="585"/>
      <c r="BF15" s="585"/>
      <c r="BG15" s="585"/>
      <c r="BH15" s="585"/>
      <c r="BI15" s="585"/>
      <c r="BJ15" s="585"/>
      <c r="BK15" s="585"/>
      <c r="BL15" s="585"/>
      <c r="BM15" s="585"/>
      <c r="BN15" s="585"/>
      <c r="BO15" s="585"/>
      <c r="BP15" s="585"/>
      <c r="BQ15" s="585"/>
      <c r="BR15" s="585"/>
      <c r="BS15" s="585"/>
      <c r="BT15" s="585"/>
      <c r="BU15" s="585"/>
      <c r="BV15" s="585"/>
      <c r="BW15" s="585"/>
      <c r="BX15" s="585"/>
      <c r="BY15" s="585"/>
      <c r="BZ15" s="585"/>
      <c r="CA15" s="585"/>
      <c r="CB15" s="585"/>
      <c r="CC15" s="585"/>
      <c r="CD15" s="585"/>
      <c r="CE15" s="585"/>
      <c r="CF15" s="585"/>
      <c r="CG15" s="585"/>
      <c r="CH15" s="585"/>
      <c r="CI15" s="585"/>
      <c r="CJ15" s="585"/>
      <c r="CK15" s="585"/>
      <c r="CL15" s="585"/>
      <c r="CM15" s="585"/>
      <c r="CN15" s="585"/>
      <c r="CO15" s="585"/>
      <c r="CP15" s="585"/>
      <c r="CQ15" s="585"/>
      <c r="CR15" s="585"/>
      <c r="CS15" s="585"/>
      <c r="CT15" s="585"/>
      <c r="CU15" s="585"/>
      <c r="CV15" s="585"/>
      <c r="CW15" s="585"/>
      <c r="CX15" s="585"/>
      <c r="CY15" s="585"/>
      <c r="CZ15" s="585"/>
      <c r="DA15" s="585"/>
      <c r="DB15" s="585"/>
      <c r="DC15" s="585"/>
      <c r="DD15" s="585"/>
      <c r="DE15" s="585"/>
      <c r="DF15" s="585"/>
      <c r="DG15" s="585"/>
      <c r="DH15" s="585"/>
      <c r="DI15" s="585"/>
      <c r="DJ15" s="585"/>
      <c r="DK15" s="585"/>
      <c r="DL15" s="585"/>
      <c r="DM15" s="585"/>
      <c r="DN15" s="585"/>
      <c r="DO15" s="585"/>
      <c r="DP15" s="585"/>
      <c r="DQ15" s="585"/>
      <c r="DR15" s="585"/>
      <c r="DS15" s="585"/>
      <c r="DT15" s="585"/>
      <c r="DU15" s="585"/>
      <c r="DV15" s="585"/>
      <c r="DW15" s="585"/>
      <c r="DX15" s="585"/>
      <c r="DY15" s="585"/>
      <c r="DZ15" s="585"/>
      <c r="EA15" s="585"/>
      <c r="EB15" s="585"/>
      <c r="EC15" s="585"/>
      <c r="ED15" s="585"/>
      <c r="EE15" s="585"/>
      <c r="EF15" s="585"/>
      <c r="EG15" s="585"/>
      <c r="EH15" s="585"/>
      <c r="EI15" s="585"/>
      <c r="EJ15" s="585"/>
      <c r="EK15" s="585"/>
      <c r="EL15" s="585"/>
      <c r="EM15" s="585"/>
      <c r="EN15" s="585"/>
      <c r="EO15" s="585"/>
      <c r="EP15" s="585"/>
      <c r="EQ15" s="585"/>
      <c r="ER15" s="585"/>
      <c r="ES15" s="585"/>
      <c r="ET15" s="585"/>
      <c r="EU15" s="585"/>
      <c r="EV15" s="585"/>
      <c r="EW15" s="585"/>
      <c r="EX15" s="585"/>
      <c r="EY15" s="585"/>
      <c r="EZ15" s="585"/>
      <c r="FA15" s="585"/>
      <c r="FB15" s="585"/>
      <c r="FC15" s="585"/>
      <c r="FD15" s="585"/>
      <c r="FE15" s="585"/>
      <c r="FF15" s="585"/>
      <c r="FG15" s="585"/>
      <c r="FH15" s="585"/>
      <c r="FI15" s="585"/>
      <c r="FJ15" s="585"/>
      <c r="FK15" s="585"/>
      <c r="FL15" s="585"/>
      <c r="FM15" s="585"/>
      <c r="FN15" s="585"/>
      <c r="FO15" s="585"/>
      <c r="FP15" s="585"/>
      <c r="FQ15" s="585"/>
      <c r="FR15" s="585"/>
      <c r="FS15" s="585"/>
      <c r="FT15" s="585"/>
      <c r="FU15" s="585"/>
      <c r="FV15" s="585"/>
      <c r="FW15" s="585"/>
      <c r="FX15" s="585"/>
      <c r="FY15" s="585"/>
      <c r="FZ15" s="585"/>
      <c r="GA15" s="585"/>
      <c r="GB15" s="585"/>
      <c r="GC15" s="585"/>
      <c r="GD15" s="585"/>
      <c r="GE15" s="585"/>
      <c r="GF15" s="585"/>
      <c r="GG15" s="585"/>
      <c r="GH15" s="585"/>
      <c r="GI15" s="585"/>
      <c r="GJ15" s="585"/>
      <c r="GK15" s="585"/>
      <c r="GL15" s="585"/>
      <c r="GM15" s="585"/>
      <c r="GN15" s="585"/>
      <c r="GO15" s="585"/>
      <c r="GP15" s="585"/>
      <c r="GQ15" s="585"/>
      <c r="GR15" s="585"/>
      <c r="GS15" s="585"/>
      <c r="GT15" s="585"/>
      <c r="GU15" s="585"/>
      <c r="GV15" s="585"/>
      <c r="GW15" s="585"/>
      <c r="GX15" s="585"/>
      <c r="GY15" s="585"/>
      <c r="GZ15" s="585"/>
      <c r="HA15" s="585"/>
      <c r="HB15" s="585"/>
      <c r="HC15" s="585"/>
      <c r="HD15" s="585"/>
      <c r="HE15" s="585"/>
      <c r="HF15" s="585"/>
      <c r="HG15" s="585"/>
      <c r="HH15" s="585"/>
      <c r="HI15" s="585"/>
      <c r="HJ15" s="585"/>
      <c r="HK15" s="585"/>
      <c r="HL15" s="585"/>
      <c r="HM15" s="585"/>
      <c r="HN15" s="585"/>
      <c r="HO15" s="585"/>
      <c r="HP15" s="585"/>
      <c r="HQ15" s="585"/>
      <c r="HR15" s="585"/>
      <c r="HS15" s="585"/>
      <c r="HT15" s="585"/>
      <c r="HU15" s="585"/>
      <c r="HV15" s="585"/>
      <c r="HW15" s="585"/>
      <c r="HX15" s="585"/>
      <c r="HY15" s="585"/>
      <c r="HZ15" s="585"/>
      <c r="IA15" s="585"/>
      <c r="IB15" s="585"/>
      <c r="IC15" s="585"/>
      <c r="ID15" s="585"/>
      <c r="IE15" s="585"/>
      <c r="IF15" s="585"/>
      <c r="IG15" s="585"/>
      <c r="IH15" s="585"/>
      <c r="II15" s="585"/>
      <c r="IJ15" s="585"/>
      <c r="IK15" s="585"/>
      <c r="IL15" s="585"/>
      <c r="IM15" s="585"/>
      <c r="IN15" s="585"/>
      <c r="IO15" s="585"/>
      <c r="IP15" s="585"/>
      <c r="IQ15" s="585"/>
      <c r="IR15" s="585"/>
      <c r="IS15" s="585"/>
      <c r="IT15" s="585"/>
      <c r="IU15" s="585"/>
      <c r="IV15" s="585"/>
      <c r="IW15" s="585"/>
      <c r="IX15" s="585"/>
      <c r="IY15" s="585"/>
      <c r="IZ15" s="585"/>
      <c r="JA15" s="585"/>
      <c r="JB15" s="585"/>
      <c r="JC15" s="585"/>
      <c r="JD15" s="585"/>
      <c r="JE15" s="585"/>
      <c r="JF15" s="585"/>
      <c r="JG15" s="585"/>
      <c r="JH15" s="585"/>
      <c r="JI15" s="585"/>
      <c r="JJ15" s="585"/>
      <c r="JK15" s="585"/>
      <c r="JL15" s="585"/>
      <c r="JM15" s="585"/>
      <c r="JN15" s="585"/>
      <c r="JO15" s="585"/>
      <c r="JP15" s="585"/>
      <c r="JQ15" s="585"/>
      <c r="JR15" s="585"/>
      <c r="JS15" s="585"/>
      <c r="JT15" s="585"/>
      <c r="JU15" s="585"/>
      <c r="JV15" s="585"/>
      <c r="JW15" s="585"/>
      <c r="JX15" s="585"/>
      <c r="JY15" s="585"/>
      <c r="JZ15" s="585"/>
      <c r="KA15" s="585"/>
      <c r="KB15" s="585"/>
      <c r="KC15" s="585"/>
      <c r="KD15" s="585"/>
      <c r="KE15" s="585"/>
      <c r="KF15" s="585"/>
      <c r="KG15" s="585"/>
      <c r="KH15" s="585"/>
      <c r="KI15" s="585"/>
      <c r="KJ15" s="585"/>
      <c r="KK15" s="585"/>
      <c r="KL15" s="585"/>
      <c r="KM15" s="585"/>
      <c r="KN15" s="585"/>
      <c r="KO15" s="585"/>
      <c r="KP15" s="585"/>
      <c r="KQ15" s="585"/>
      <c r="KR15" s="585"/>
      <c r="KS15" s="585"/>
      <c r="KT15" s="585"/>
      <c r="KU15" s="585"/>
      <c r="KV15" s="585"/>
      <c r="KW15" s="585"/>
      <c r="KX15" s="585"/>
      <c r="KY15" s="585"/>
      <c r="KZ15" s="585"/>
      <c r="LA15" s="585"/>
      <c r="LB15" s="585"/>
      <c r="LC15" s="585"/>
      <c r="LD15" s="585"/>
      <c r="LE15" s="585"/>
      <c r="LF15" s="585"/>
      <c r="LG15" s="585"/>
      <c r="LH15" s="585"/>
      <c r="LI15" s="585"/>
      <c r="LJ15" s="585"/>
      <c r="LK15" s="585"/>
      <c r="LL15" s="585"/>
      <c r="LM15" s="585"/>
      <c r="LN15" s="585"/>
      <c r="LO15" s="585"/>
      <c r="LP15" s="585"/>
      <c r="LQ15" s="585"/>
      <c r="LR15" s="585"/>
      <c r="LS15" s="585"/>
      <c r="LT15" s="585"/>
      <c r="LU15" s="585"/>
      <c r="LV15" s="585"/>
      <c r="LW15" s="585"/>
      <c r="LX15" s="585"/>
      <c r="LY15" s="585"/>
      <c r="LZ15" s="585"/>
      <c r="MA15" s="585"/>
      <c r="MB15" s="585"/>
      <c r="MC15" s="585"/>
      <c r="MD15" s="585"/>
      <c r="ME15" s="585"/>
      <c r="MF15" s="585"/>
      <c r="MG15" s="585"/>
      <c r="MH15" s="585"/>
      <c r="MI15" s="585"/>
      <c r="MJ15" s="585"/>
      <c r="MK15" s="585"/>
      <c r="ML15" s="585"/>
      <c r="MM15" s="585"/>
      <c r="MN15" s="585"/>
      <c r="MO15" s="585"/>
      <c r="MP15" s="585"/>
      <c r="MQ15" s="585"/>
      <c r="MR15" s="585"/>
      <c r="MS15" s="585"/>
      <c r="MT15" s="585"/>
      <c r="MU15" s="585"/>
      <c r="MV15" s="585"/>
      <c r="MW15" s="585"/>
      <c r="MX15" s="585"/>
      <c r="MY15" s="585"/>
      <c r="MZ15" s="585"/>
      <c r="NA15" s="585"/>
      <c r="NB15" s="585"/>
      <c r="NC15" s="585"/>
      <c r="ND15" s="585"/>
      <c r="NE15" s="585"/>
      <c r="NF15" s="585"/>
      <c r="NG15" s="585"/>
      <c r="NH15" s="585"/>
      <c r="NI15" s="585"/>
      <c r="NJ15" s="585"/>
      <c r="NK15" s="585"/>
      <c r="NL15" s="585"/>
      <c r="NM15" s="585"/>
      <c r="NN15" s="585"/>
      <c r="NO15" s="585"/>
      <c r="NP15" s="585"/>
      <c r="NQ15" s="585"/>
      <c r="NR15" s="585"/>
      <c r="NS15" s="585"/>
      <c r="NT15" s="585"/>
      <c r="NU15" s="585"/>
      <c r="NV15" s="585"/>
      <c r="NW15" s="585"/>
      <c r="NX15" s="585"/>
      <c r="NY15" s="585"/>
      <c r="NZ15" s="585"/>
      <c r="OA15" s="585"/>
      <c r="OB15" s="585"/>
      <c r="OC15" s="585"/>
      <c r="OD15" s="585"/>
      <c r="OE15" s="585"/>
      <c r="OF15" s="585"/>
      <c r="OG15" s="585"/>
      <c r="OH15" s="585"/>
      <c r="OI15" s="585"/>
      <c r="OJ15" s="585"/>
      <c r="OK15" s="585"/>
      <c r="OL15" s="585"/>
      <c r="OM15" s="585"/>
      <c r="ON15" s="585"/>
      <c r="OO15" s="585"/>
      <c r="OP15" s="585"/>
      <c r="OQ15" s="585"/>
      <c r="OR15" s="585"/>
      <c r="OS15" s="585"/>
      <c r="OT15" s="585"/>
      <c r="OU15" s="585"/>
      <c r="OV15" s="585"/>
      <c r="OW15" s="585"/>
      <c r="OX15" s="585"/>
      <c r="OY15" s="585"/>
      <c r="OZ15" s="585"/>
      <c r="PA15" s="585"/>
      <c r="PB15" s="585"/>
      <c r="PC15" s="585"/>
      <c r="PD15" s="585"/>
      <c r="PE15" s="585"/>
      <c r="PF15" s="585"/>
      <c r="PG15" s="585"/>
      <c r="PH15" s="585"/>
      <c r="PI15" s="585"/>
      <c r="PJ15" s="585"/>
      <c r="PK15" s="585"/>
      <c r="PL15" s="585"/>
      <c r="PM15" s="585"/>
      <c r="PN15" s="585"/>
      <c r="PO15" s="585"/>
      <c r="PP15" s="585"/>
      <c r="PQ15" s="585"/>
      <c r="PR15" s="585"/>
      <c r="PS15" s="585"/>
      <c r="PT15" s="585"/>
      <c r="PU15" s="585"/>
      <c r="PV15" s="585"/>
      <c r="PW15" s="585"/>
      <c r="PX15" s="585"/>
      <c r="PY15" s="585"/>
      <c r="PZ15" s="585"/>
      <c r="QA15" s="585"/>
      <c r="QB15" s="585"/>
      <c r="QC15" s="585"/>
      <c r="QD15" s="585"/>
      <c r="QE15" s="585"/>
      <c r="QF15" s="585"/>
      <c r="QG15" s="585"/>
      <c r="QH15" s="585"/>
      <c r="QI15" s="585"/>
      <c r="QJ15" s="585"/>
      <c r="QK15" s="585"/>
      <c r="QL15" s="585"/>
      <c r="QM15" s="585"/>
      <c r="QN15" s="585"/>
      <c r="QO15" s="585"/>
      <c r="QP15" s="585"/>
      <c r="QQ15" s="585"/>
      <c r="QR15" s="585"/>
      <c r="QS15" s="585"/>
      <c r="QT15" s="585"/>
      <c r="QU15" s="585"/>
      <c r="QV15" s="585"/>
      <c r="QW15" s="585"/>
      <c r="QX15" s="585"/>
      <c r="QY15" s="585"/>
      <c r="QZ15" s="585"/>
      <c r="RA15" s="585"/>
      <c r="RB15" s="585"/>
      <c r="RC15" s="585"/>
      <c r="RD15" s="585"/>
      <c r="RE15" s="585"/>
      <c r="RF15" s="585"/>
      <c r="RG15" s="585"/>
      <c r="RH15" s="585"/>
      <c r="RI15" s="585"/>
      <c r="RJ15" s="585"/>
      <c r="RK15" s="585"/>
      <c r="RL15" s="585"/>
      <c r="RM15" s="585"/>
      <c r="RN15" s="585"/>
      <c r="RO15" s="585"/>
      <c r="RP15" s="585"/>
      <c r="RQ15" s="585"/>
      <c r="RR15" s="585"/>
      <c r="RS15" s="585"/>
      <c r="RT15" s="585"/>
      <c r="RU15" s="585"/>
      <c r="RV15" s="585"/>
      <c r="RW15" s="585"/>
      <c r="RX15" s="585"/>
      <c r="RY15" s="585"/>
      <c r="RZ15" s="585"/>
      <c r="SA15" s="585"/>
      <c r="SB15" s="585"/>
      <c r="SC15" s="585"/>
      <c r="SD15" s="585"/>
      <c r="SE15" s="585"/>
      <c r="SF15" s="585"/>
      <c r="SG15" s="585"/>
      <c r="SH15" s="585"/>
      <c r="SI15" s="585"/>
      <c r="SJ15" s="585"/>
      <c r="SK15" s="585"/>
      <c r="SL15" s="585"/>
      <c r="SM15" s="585"/>
      <c r="SN15" s="585"/>
      <c r="SO15" s="585"/>
      <c r="SP15" s="585"/>
      <c r="SQ15" s="585"/>
      <c r="SR15" s="585"/>
      <c r="SS15" s="585"/>
      <c r="ST15" s="585"/>
      <c r="SU15" s="585"/>
      <c r="SV15" s="585"/>
      <c r="SW15" s="585"/>
      <c r="SX15" s="585"/>
      <c r="SY15" s="585"/>
      <c r="SZ15" s="585"/>
      <c r="TA15" s="585"/>
      <c r="TB15" s="585"/>
      <c r="TC15" s="585"/>
      <c r="TD15" s="585"/>
      <c r="TE15" s="585"/>
      <c r="TF15" s="585"/>
      <c r="TG15" s="585"/>
      <c r="TH15" s="585"/>
      <c r="TI15" s="585"/>
      <c r="TJ15" s="585"/>
      <c r="TK15" s="585"/>
      <c r="TL15" s="585"/>
      <c r="TM15" s="585"/>
      <c r="TN15" s="585"/>
      <c r="TO15" s="585"/>
      <c r="TP15" s="585"/>
      <c r="TQ15" s="585"/>
      <c r="TR15" s="585"/>
      <c r="TS15" s="585"/>
      <c r="TT15" s="585"/>
      <c r="TU15" s="585"/>
      <c r="TV15" s="585"/>
      <c r="TW15" s="585"/>
      <c r="TX15" s="585"/>
      <c r="TY15" s="585"/>
      <c r="TZ15" s="585"/>
      <c r="UA15" s="585"/>
      <c r="UB15" s="585"/>
      <c r="UC15" s="585"/>
      <c r="UD15" s="585"/>
      <c r="UE15" s="585"/>
      <c r="UF15" s="585"/>
      <c r="UG15" s="585"/>
      <c r="UH15" s="585"/>
      <c r="UI15" s="585"/>
      <c r="UJ15" s="585"/>
      <c r="UK15" s="585"/>
      <c r="UL15" s="585"/>
      <c r="UM15" s="585"/>
      <c r="UN15" s="585"/>
      <c r="UO15" s="585"/>
      <c r="UP15" s="585"/>
      <c r="UQ15" s="585"/>
      <c r="UR15" s="585"/>
      <c r="US15" s="585"/>
      <c r="UT15" s="585"/>
      <c r="UU15" s="585"/>
      <c r="UV15" s="585"/>
      <c r="UW15" s="585"/>
      <c r="UX15" s="585"/>
      <c r="UY15" s="585"/>
      <c r="UZ15" s="585"/>
      <c r="VA15" s="585"/>
      <c r="VB15" s="585"/>
      <c r="VC15" s="585"/>
      <c r="VD15" s="585"/>
      <c r="VE15" s="585"/>
      <c r="VF15" s="585"/>
      <c r="VG15" s="585"/>
      <c r="VH15" s="585"/>
      <c r="VI15" s="585"/>
      <c r="VJ15" s="585"/>
      <c r="VK15" s="585"/>
      <c r="VL15" s="585"/>
      <c r="VM15" s="585"/>
      <c r="VN15" s="585"/>
      <c r="VO15" s="585"/>
      <c r="VP15" s="585"/>
      <c r="VQ15" s="585"/>
      <c r="VR15" s="585"/>
      <c r="VS15" s="585"/>
      <c r="VT15" s="585"/>
      <c r="VU15" s="585"/>
      <c r="VV15" s="585"/>
      <c r="VW15" s="585"/>
      <c r="VX15" s="585"/>
      <c r="VY15" s="585"/>
      <c r="VZ15" s="585"/>
      <c r="WA15" s="585"/>
      <c r="WB15" s="585"/>
      <c r="WC15" s="585"/>
      <c r="WD15" s="585"/>
      <c r="WE15" s="585"/>
      <c r="WF15" s="585"/>
      <c r="WG15" s="585"/>
      <c r="WH15" s="585"/>
      <c r="WI15" s="585"/>
      <c r="WJ15" s="585"/>
      <c r="WK15" s="585"/>
      <c r="WL15" s="585"/>
      <c r="WM15" s="585"/>
      <c r="WN15" s="585"/>
      <c r="WO15" s="585"/>
      <c r="WP15" s="585"/>
      <c r="WQ15" s="585"/>
      <c r="WR15" s="585"/>
      <c r="WS15" s="585"/>
      <c r="WT15" s="585"/>
      <c r="WU15" s="585"/>
      <c r="WV15" s="585"/>
      <c r="WW15" s="585"/>
      <c r="WX15" s="585"/>
      <c r="WY15" s="585"/>
      <c r="WZ15" s="585"/>
      <c r="XA15" s="585"/>
      <c r="XB15" s="585"/>
      <c r="XC15" s="585"/>
      <c r="XD15" s="585"/>
      <c r="XE15" s="585"/>
      <c r="XF15" s="585"/>
      <c r="XG15" s="585"/>
      <c r="XH15" s="585"/>
      <c r="XI15" s="585"/>
      <c r="XJ15" s="585"/>
      <c r="XK15" s="585"/>
      <c r="XL15" s="585"/>
      <c r="XM15" s="585"/>
      <c r="XN15" s="585"/>
      <c r="XO15" s="585"/>
      <c r="XP15" s="585"/>
      <c r="XQ15" s="585"/>
      <c r="XR15" s="585"/>
      <c r="XS15" s="585"/>
      <c r="XT15" s="585"/>
      <c r="XU15" s="585"/>
      <c r="XV15" s="585"/>
      <c r="XW15" s="585"/>
      <c r="XX15" s="585"/>
      <c r="XY15" s="585"/>
      <c r="XZ15" s="585"/>
      <c r="YA15" s="585"/>
      <c r="YB15" s="585"/>
      <c r="YC15" s="585"/>
      <c r="YD15" s="585"/>
      <c r="YE15" s="585"/>
      <c r="YF15" s="585"/>
      <c r="YG15" s="585"/>
      <c r="YH15" s="585"/>
      <c r="YI15" s="585"/>
      <c r="YJ15" s="585"/>
      <c r="YK15" s="585"/>
      <c r="YL15" s="585"/>
      <c r="YM15" s="585"/>
      <c r="YN15" s="585"/>
      <c r="YO15" s="585"/>
      <c r="YP15" s="585"/>
      <c r="YQ15" s="585"/>
      <c r="YR15" s="585"/>
      <c r="YS15" s="585"/>
      <c r="YT15" s="585"/>
      <c r="YU15" s="585"/>
      <c r="YV15" s="585"/>
      <c r="YW15" s="585"/>
      <c r="YX15" s="585"/>
      <c r="YY15" s="585"/>
      <c r="YZ15" s="585"/>
      <c r="ZA15" s="585"/>
      <c r="ZB15" s="585"/>
      <c r="ZC15" s="585"/>
      <c r="ZD15" s="585"/>
      <c r="ZE15" s="585"/>
      <c r="ZF15" s="585"/>
      <c r="ZG15" s="585"/>
      <c r="ZH15" s="585"/>
      <c r="ZI15" s="585"/>
      <c r="ZJ15" s="585"/>
      <c r="ZK15" s="585"/>
      <c r="ZL15" s="585"/>
      <c r="ZM15" s="585"/>
      <c r="ZN15" s="585"/>
      <c r="ZO15" s="585"/>
      <c r="ZP15" s="585"/>
      <c r="ZQ15" s="585"/>
      <c r="ZR15" s="585"/>
      <c r="ZS15" s="585"/>
      <c r="ZT15" s="585"/>
      <c r="ZU15" s="585"/>
      <c r="ZV15" s="585"/>
      <c r="ZW15" s="585"/>
      <c r="ZX15" s="585"/>
      <c r="ZY15" s="585"/>
      <c r="ZZ15" s="585"/>
      <c r="AAA15" s="585"/>
      <c r="AAB15" s="585"/>
      <c r="AAC15" s="585"/>
      <c r="AAD15" s="585"/>
      <c r="AAE15" s="585"/>
      <c r="AAF15" s="585"/>
      <c r="AAG15" s="585"/>
      <c r="AAH15" s="585"/>
      <c r="AAI15" s="585"/>
      <c r="AAJ15" s="585"/>
      <c r="AAK15" s="585"/>
      <c r="AAL15" s="585"/>
      <c r="AAM15" s="585"/>
      <c r="AAN15" s="585"/>
      <c r="AAO15" s="585"/>
      <c r="AAP15" s="585"/>
      <c r="AAQ15" s="585"/>
      <c r="AAR15" s="585"/>
      <c r="AAS15" s="585"/>
      <c r="AAT15" s="585"/>
      <c r="AAU15" s="585"/>
      <c r="AAV15" s="585"/>
      <c r="AAW15" s="585"/>
      <c r="AAX15" s="585"/>
      <c r="AAY15" s="585"/>
      <c r="AAZ15" s="585"/>
      <c r="ABA15" s="585"/>
      <c r="ABB15" s="585"/>
      <c r="ABC15" s="585"/>
      <c r="ABD15" s="585"/>
      <c r="ABE15" s="585"/>
      <c r="ABF15" s="585"/>
      <c r="ABG15" s="585"/>
      <c r="ABH15" s="585"/>
      <c r="ABI15" s="585"/>
      <c r="ABJ15" s="585"/>
      <c r="ABK15" s="585"/>
      <c r="ABL15" s="585"/>
      <c r="ABM15" s="585"/>
      <c r="ABN15" s="585"/>
      <c r="ABO15" s="585"/>
      <c r="ABP15" s="585"/>
      <c r="ABQ15" s="585"/>
      <c r="ABR15" s="585"/>
      <c r="ABS15" s="585"/>
      <c r="ABT15" s="585"/>
      <c r="ABU15" s="585"/>
      <c r="ABV15" s="585"/>
      <c r="ABW15" s="585"/>
      <c r="ABX15" s="585"/>
      <c r="ABY15" s="585"/>
      <c r="ABZ15" s="585"/>
      <c r="ACA15" s="585"/>
      <c r="ACB15" s="585"/>
      <c r="ACC15" s="585"/>
      <c r="ACD15" s="585"/>
      <c r="ACE15" s="585"/>
      <c r="ACF15" s="585"/>
      <c r="ACG15" s="585"/>
      <c r="ACH15" s="585"/>
      <c r="ACI15" s="585"/>
      <c r="ACJ15" s="585"/>
      <c r="ACK15" s="585"/>
      <c r="ACL15" s="585"/>
      <c r="ACM15" s="585"/>
      <c r="ACN15" s="585"/>
      <c r="ACO15" s="585"/>
      <c r="ACP15" s="585"/>
      <c r="ACQ15" s="585"/>
      <c r="ACR15" s="585"/>
      <c r="ACS15" s="585"/>
      <c r="ACT15" s="585"/>
      <c r="ACU15" s="585"/>
      <c r="ACV15" s="585"/>
      <c r="ACW15" s="585"/>
      <c r="ACX15" s="585"/>
      <c r="ACY15" s="585"/>
      <c r="ACZ15" s="585"/>
      <c r="ADA15" s="585"/>
      <c r="ADB15" s="585"/>
      <c r="ADC15" s="585"/>
      <c r="ADD15" s="585"/>
      <c r="ADE15" s="585"/>
      <c r="ADF15" s="585"/>
      <c r="ADG15" s="585"/>
      <c r="ADH15" s="585"/>
      <c r="ADI15" s="585"/>
      <c r="ADJ15" s="585"/>
      <c r="ADK15" s="585"/>
      <c r="ADL15" s="585"/>
      <c r="ADM15" s="585"/>
      <c r="ADN15" s="585"/>
      <c r="ADO15" s="585"/>
      <c r="ADP15" s="585"/>
      <c r="ADQ15" s="585"/>
      <c r="ADR15" s="585"/>
      <c r="ADS15" s="585"/>
      <c r="ADT15" s="585"/>
      <c r="ADU15" s="585"/>
      <c r="ADV15" s="585"/>
      <c r="ADW15" s="585"/>
      <c r="ADX15" s="585"/>
      <c r="ADY15" s="585"/>
      <c r="ADZ15" s="585"/>
      <c r="AEA15" s="585"/>
      <c r="AEB15" s="585"/>
      <c r="AEC15" s="585"/>
      <c r="AED15" s="585"/>
      <c r="AEE15" s="585"/>
      <c r="AEF15" s="585"/>
      <c r="AEG15" s="585"/>
      <c r="AEH15" s="585"/>
      <c r="AEI15" s="585"/>
      <c r="AEJ15" s="585"/>
      <c r="AEK15" s="585"/>
      <c r="AEL15" s="585"/>
      <c r="AEM15" s="585"/>
      <c r="AEN15" s="585"/>
      <c r="AEO15" s="585"/>
      <c r="AEP15" s="585"/>
      <c r="AEQ15" s="585"/>
      <c r="AER15" s="585"/>
      <c r="AES15" s="585"/>
      <c r="AET15" s="585"/>
      <c r="AEU15" s="585"/>
      <c r="AEV15" s="585"/>
      <c r="AEW15" s="585"/>
      <c r="AEX15" s="585"/>
      <c r="AEY15" s="585"/>
      <c r="AEZ15" s="585"/>
      <c r="AFA15" s="585"/>
      <c r="AFB15" s="585"/>
      <c r="AFC15" s="585"/>
      <c r="AFD15" s="585"/>
      <c r="AFE15" s="585"/>
      <c r="AFF15" s="585"/>
      <c r="AFG15" s="585"/>
      <c r="AFH15" s="585"/>
      <c r="AFI15" s="585"/>
      <c r="AFJ15" s="585"/>
      <c r="AFK15" s="585"/>
      <c r="AFL15" s="585"/>
      <c r="AFM15" s="585"/>
      <c r="AFN15" s="585"/>
      <c r="AFO15" s="585"/>
      <c r="AFP15" s="585"/>
      <c r="AFQ15" s="585"/>
      <c r="AFR15" s="585"/>
      <c r="AFS15" s="585"/>
      <c r="AFT15" s="585"/>
      <c r="AFU15" s="585"/>
      <c r="AFV15" s="585"/>
      <c r="AFW15" s="585"/>
      <c r="AFX15" s="585"/>
      <c r="AFY15" s="585"/>
      <c r="AFZ15" s="585"/>
      <c r="AGA15" s="585"/>
      <c r="AGB15" s="585"/>
      <c r="AGC15" s="585"/>
      <c r="AGD15" s="585"/>
      <c r="AGE15" s="585"/>
      <c r="AGF15" s="585"/>
      <c r="AGG15" s="585"/>
      <c r="AGH15" s="585"/>
      <c r="AGI15" s="585"/>
      <c r="AGJ15" s="585"/>
      <c r="AGK15" s="585"/>
      <c r="AGL15" s="585"/>
      <c r="AGM15" s="585"/>
      <c r="AGN15" s="585"/>
      <c r="AGO15" s="585"/>
      <c r="AGP15" s="585"/>
      <c r="AGQ15" s="585"/>
      <c r="AGR15" s="585"/>
      <c r="AGS15" s="585"/>
      <c r="AGT15" s="585"/>
      <c r="AGU15" s="585"/>
      <c r="AGV15" s="585"/>
      <c r="AGW15" s="585"/>
      <c r="AGX15" s="585"/>
      <c r="AGY15" s="585"/>
      <c r="AGZ15" s="585"/>
      <c r="AHA15" s="585"/>
      <c r="AHB15" s="585"/>
      <c r="AHC15" s="585"/>
      <c r="AHD15" s="585"/>
      <c r="AHE15" s="585"/>
      <c r="AHF15" s="585"/>
      <c r="AHG15" s="585"/>
      <c r="AHH15" s="585"/>
      <c r="AHI15" s="585"/>
      <c r="AHJ15" s="585"/>
      <c r="AHK15" s="585"/>
      <c r="AHL15" s="585"/>
      <c r="AHM15" s="585"/>
      <c r="AHN15" s="585"/>
      <c r="AHO15" s="585"/>
      <c r="AHP15" s="585"/>
      <c r="AHQ15" s="585"/>
      <c r="AHR15" s="585"/>
      <c r="AHS15" s="585"/>
      <c r="AHT15" s="585"/>
      <c r="AHU15" s="585"/>
      <c r="AHV15" s="585"/>
      <c r="AHW15" s="585"/>
      <c r="AHX15" s="585"/>
      <c r="AHY15" s="585"/>
      <c r="AHZ15" s="585"/>
      <c r="AIA15" s="585"/>
      <c r="AIB15" s="585"/>
      <c r="AIC15" s="585"/>
      <c r="AID15" s="585"/>
      <c r="AIE15" s="585"/>
      <c r="AIF15" s="585"/>
      <c r="AIG15" s="585"/>
      <c r="AIH15" s="585"/>
      <c r="AII15" s="585"/>
      <c r="AIJ15" s="585"/>
      <c r="AIK15" s="585"/>
      <c r="AIL15" s="585"/>
      <c r="AIM15" s="585"/>
      <c r="AIN15" s="585"/>
      <c r="AIO15" s="585"/>
      <c r="AIP15" s="585"/>
      <c r="AIQ15" s="585"/>
      <c r="AIR15" s="585"/>
      <c r="AIS15" s="585"/>
      <c r="AIT15" s="585"/>
      <c r="AIU15" s="585"/>
      <c r="AIV15" s="585"/>
      <c r="AIW15" s="585"/>
      <c r="AIX15" s="585"/>
      <c r="AIY15" s="585"/>
      <c r="AIZ15" s="585"/>
      <c r="AJA15" s="585"/>
      <c r="AJB15" s="585"/>
      <c r="AJC15" s="585"/>
      <c r="AJD15" s="585"/>
      <c r="AJE15" s="585"/>
      <c r="AJF15" s="585"/>
      <c r="AJG15" s="585"/>
      <c r="AJH15" s="585"/>
      <c r="AJI15" s="585"/>
      <c r="AJJ15" s="585"/>
      <c r="AJK15" s="585"/>
      <c r="AJL15" s="585"/>
      <c r="AJM15" s="585"/>
      <c r="AJN15" s="585"/>
      <c r="AJO15" s="585"/>
      <c r="AJP15" s="585"/>
      <c r="AJQ15" s="585"/>
      <c r="AJR15" s="585"/>
      <c r="AJS15" s="585"/>
      <c r="AJT15" s="585"/>
      <c r="AJU15" s="585"/>
      <c r="AJV15" s="585"/>
      <c r="AJW15" s="585"/>
      <c r="AJX15" s="585"/>
      <c r="AJY15" s="585"/>
      <c r="AJZ15" s="585"/>
      <c r="AKA15" s="585"/>
      <c r="AKB15" s="585"/>
      <c r="AKC15" s="585"/>
      <c r="AKD15" s="585"/>
      <c r="AKE15" s="585"/>
      <c r="AKF15" s="585"/>
      <c r="AKG15" s="585"/>
      <c r="AKH15" s="585"/>
      <c r="AKI15" s="585"/>
      <c r="AKJ15" s="585"/>
      <c r="AKK15" s="585"/>
      <c r="AKL15" s="585"/>
      <c r="AKM15" s="585"/>
      <c r="AKN15" s="585"/>
      <c r="AKO15" s="585"/>
      <c r="AKP15" s="585"/>
      <c r="AKQ15" s="585"/>
      <c r="AKR15" s="585"/>
      <c r="AKS15" s="585"/>
      <c r="AKT15" s="585"/>
      <c r="AKU15" s="585"/>
      <c r="AKV15" s="585"/>
      <c r="AKW15" s="585"/>
      <c r="AKX15" s="585"/>
      <c r="AKY15" s="585"/>
      <c r="AKZ15" s="585"/>
      <c r="ALA15" s="585"/>
      <c r="ALB15" s="585"/>
      <c r="ALC15" s="585"/>
      <c r="ALD15" s="585"/>
      <c r="ALE15" s="585"/>
      <c r="ALF15" s="585"/>
      <c r="ALG15" s="585"/>
      <c r="ALH15" s="585"/>
      <c r="ALI15" s="585"/>
      <c r="ALJ15" s="585"/>
      <c r="ALK15" s="585"/>
      <c r="ALL15" s="585"/>
      <c r="ALM15" s="585"/>
      <c r="ALN15" s="585"/>
      <c r="ALO15" s="585"/>
      <c r="ALP15" s="585"/>
      <c r="ALQ15" s="585"/>
      <c r="ALR15" s="585"/>
      <c r="ALS15" s="585"/>
      <c r="ALT15" s="585"/>
      <c r="ALU15" s="585"/>
      <c r="ALV15" s="585"/>
      <c r="ALW15" s="585"/>
      <c r="ALX15" s="585"/>
      <c r="ALY15" s="585"/>
      <c r="ALZ15" s="585"/>
      <c r="AMA15" s="585"/>
      <c r="AMB15" s="585"/>
      <c r="AMC15" s="585"/>
      <c r="AMD15" s="585"/>
      <c r="AME15" s="585"/>
      <c r="AMF15" s="585"/>
      <c r="AMG15" s="585"/>
      <c r="AMH15" s="585"/>
      <c r="AMI15" s="585"/>
      <c r="AMJ15" s="585"/>
      <c r="AMK15" s="585"/>
    </row>
    <row r="16" spans="1:1025" ht="10.5" customHeight="1" x14ac:dyDescent="0.35">
      <c r="A16" s="128" t="s">
        <v>2231</v>
      </c>
      <c r="B16" s="432" t="s">
        <v>2232</v>
      </c>
      <c r="C16" s="526" t="s">
        <v>2233</v>
      </c>
      <c r="D16" s="535" t="s">
        <v>345</v>
      </c>
      <c r="E16" s="478">
        <v>654.69600000000003</v>
      </c>
      <c r="F16" s="478">
        <v>15.137</v>
      </c>
      <c r="G16" s="478">
        <v>0</v>
      </c>
      <c r="H16" s="594">
        <f t="shared" si="4"/>
        <v>669.83300000000008</v>
      </c>
      <c r="I16" s="478">
        <v>0</v>
      </c>
      <c r="J16" s="478">
        <v>132.613</v>
      </c>
      <c r="K16" s="478">
        <v>26.109000000000002</v>
      </c>
      <c r="L16" s="478">
        <v>-5.3140000000000001</v>
      </c>
      <c r="M16" s="595">
        <f t="shared" si="5"/>
        <v>823.24100000000021</v>
      </c>
      <c r="N16" s="581">
        <f t="shared" si="6"/>
        <v>669.83300000000008</v>
      </c>
      <c r="O16" s="465"/>
      <c r="P16" s="82">
        <f t="shared" si="1"/>
        <v>0</v>
      </c>
      <c r="Q16" s="83">
        <f t="shared" si="2"/>
        <v>0</v>
      </c>
    </row>
    <row r="17" spans="1:1025" s="586" customFormat="1" ht="27.9" customHeight="1" x14ac:dyDescent="0.35">
      <c r="A17" s="577" t="s">
        <v>2234</v>
      </c>
      <c r="B17" s="587" t="s">
        <v>2235</v>
      </c>
      <c r="C17" s="596" t="s">
        <v>2236</v>
      </c>
      <c r="D17" s="597" t="s">
        <v>345</v>
      </c>
      <c r="E17" s="592">
        <v>672.39</v>
      </c>
      <c r="F17" s="592">
        <v>0</v>
      </c>
      <c r="G17" s="592">
        <v>0</v>
      </c>
      <c r="H17" s="594">
        <f t="shared" si="4"/>
        <v>672.39</v>
      </c>
      <c r="I17" s="592">
        <v>5.8819999999999997</v>
      </c>
      <c r="J17" s="592">
        <v>441.14299999999997</v>
      </c>
      <c r="K17" s="592">
        <v>98.536000000000001</v>
      </c>
      <c r="L17" s="592">
        <v>-1217.961</v>
      </c>
      <c r="M17" s="595">
        <f t="shared" si="5"/>
        <v>-9.9999999999909051E-3</v>
      </c>
      <c r="N17" s="581">
        <f t="shared" si="6"/>
        <v>678.27199999999993</v>
      </c>
      <c r="O17" s="615"/>
      <c r="P17" s="590">
        <f t="shared" si="1"/>
        <v>0</v>
      </c>
      <c r="Q17" s="591">
        <f t="shared" si="2"/>
        <v>0</v>
      </c>
      <c r="R17" s="585"/>
      <c r="S17" s="585"/>
      <c r="T17" s="585"/>
      <c r="U17" s="585"/>
      <c r="V17" s="585"/>
      <c r="W17" s="585"/>
      <c r="X17" s="585"/>
      <c r="Y17" s="585"/>
      <c r="Z17" s="585"/>
      <c r="AA17" s="585"/>
      <c r="AB17" s="585"/>
      <c r="AC17" s="585"/>
      <c r="AD17" s="585"/>
      <c r="AE17" s="585"/>
      <c r="AF17" s="585"/>
      <c r="AG17" s="585"/>
      <c r="AH17" s="585"/>
      <c r="AI17" s="585"/>
      <c r="AJ17" s="585"/>
      <c r="AK17" s="585"/>
      <c r="AL17" s="585"/>
      <c r="AM17" s="585"/>
      <c r="AN17" s="585"/>
      <c r="AO17" s="585"/>
      <c r="AP17" s="585"/>
      <c r="AQ17" s="585"/>
      <c r="AR17" s="585"/>
      <c r="AS17" s="585"/>
      <c r="AT17" s="585"/>
      <c r="AU17" s="585"/>
      <c r="AV17" s="585"/>
      <c r="AW17" s="585"/>
      <c r="AX17" s="585"/>
      <c r="AY17" s="585"/>
      <c r="AZ17" s="585"/>
      <c r="BA17" s="585"/>
      <c r="BB17" s="585"/>
      <c r="BC17" s="585"/>
      <c r="BD17" s="585"/>
      <c r="BE17" s="585"/>
      <c r="BF17" s="585"/>
      <c r="BG17" s="585"/>
      <c r="BH17" s="585"/>
      <c r="BI17" s="585"/>
      <c r="BJ17" s="585"/>
      <c r="BK17" s="585"/>
      <c r="BL17" s="585"/>
      <c r="BM17" s="585"/>
      <c r="BN17" s="585"/>
      <c r="BO17" s="585"/>
      <c r="BP17" s="585"/>
      <c r="BQ17" s="585"/>
      <c r="BR17" s="585"/>
      <c r="BS17" s="585"/>
      <c r="BT17" s="585"/>
      <c r="BU17" s="585"/>
      <c r="BV17" s="585"/>
      <c r="BW17" s="585"/>
      <c r="BX17" s="585"/>
      <c r="BY17" s="585"/>
      <c r="BZ17" s="585"/>
      <c r="CA17" s="585"/>
      <c r="CB17" s="585"/>
      <c r="CC17" s="585"/>
      <c r="CD17" s="585"/>
      <c r="CE17" s="585"/>
      <c r="CF17" s="585"/>
      <c r="CG17" s="585"/>
      <c r="CH17" s="585"/>
      <c r="CI17" s="585"/>
      <c r="CJ17" s="585"/>
      <c r="CK17" s="585"/>
      <c r="CL17" s="585"/>
      <c r="CM17" s="585"/>
      <c r="CN17" s="585"/>
      <c r="CO17" s="585"/>
      <c r="CP17" s="585"/>
      <c r="CQ17" s="585"/>
      <c r="CR17" s="585"/>
      <c r="CS17" s="585"/>
      <c r="CT17" s="585"/>
      <c r="CU17" s="585"/>
      <c r="CV17" s="585"/>
      <c r="CW17" s="585"/>
      <c r="CX17" s="585"/>
      <c r="CY17" s="585"/>
      <c r="CZ17" s="585"/>
      <c r="DA17" s="585"/>
      <c r="DB17" s="585"/>
      <c r="DC17" s="585"/>
      <c r="DD17" s="585"/>
      <c r="DE17" s="585"/>
      <c r="DF17" s="585"/>
      <c r="DG17" s="585"/>
      <c r="DH17" s="585"/>
      <c r="DI17" s="585"/>
      <c r="DJ17" s="585"/>
      <c r="DK17" s="585"/>
      <c r="DL17" s="585"/>
      <c r="DM17" s="585"/>
      <c r="DN17" s="585"/>
      <c r="DO17" s="585"/>
      <c r="DP17" s="585"/>
      <c r="DQ17" s="585"/>
      <c r="DR17" s="585"/>
      <c r="DS17" s="585"/>
      <c r="DT17" s="585"/>
      <c r="DU17" s="585"/>
      <c r="DV17" s="585"/>
      <c r="DW17" s="585"/>
      <c r="DX17" s="585"/>
      <c r="DY17" s="585"/>
      <c r="DZ17" s="585"/>
      <c r="EA17" s="585"/>
      <c r="EB17" s="585"/>
      <c r="EC17" s="585"/>
      <c r="ED17" s="585"/>
      <c r="EE17" s="585"/>
      <c r="EF17" s="585"/>
      <c r="EG17" s="585"/>
      <c r="EH17" s="585"/>
      <c r="EI17" s="585"/>
      <c r="EJ17" s="585"/>
      <c r="EK17" s="585"/>
      <c r="EL17" s="585"/>
      <c r="EM17" s="585"/>
      <c r="EN17" s="585"/>
      <c r="EO17" s="585"/>
      <c r="EP17" s="585"/>
      <c r="EQ17" s="585"/>
      <c r="ER17" s="585"/>
      <c r="ES17" s="585"/>
      <c r="ET17" s="585"/>
      <c r="EU17" s="585"/>
      <c r="EV17" s="585"/>
      <c r="EW17" s="585"/>
      <c r="EX17" s="585"/>
      <c r="EY17" s="585"/>
      <c r="EZ17" s="585"/>
      <c r="FA17" s="585"/>
      <c r="FB17" s="585"/>
      <c r="FC17" s="585"/>
      <c r="FD17" s="585"/>
      <c r="FE17" s="585"/>
      <c r="FF17" s="585"/>
      <c r="FG17" s="585"/>
      <c r="FH17" s="585"/>
      <c r="FI17" s="585"/>
      <c r="FJ17" s="585"/>
      <c r="FK17" s="585"/>
      <c r="FL17" s="585"/>
      <c r="FM17" s="585"/>
      <c r="FN17" s="585"/>
      <c r="FO17" s="585"/>
      <c r="FP17" s="585"/>
      <c r="FQ17" s="585"/>
      <c r="FR17" s="585"/>
      <c r="FS17" s="585"/>
      <c r="FT17" s="585"/>
      <c r="FU17" s="585"/>
      <c r="FV17" s="585"/>
      <c r="FW17" s="585"/>
      <c r="FX17" s="585"/>
      <c r="FY17" s="585"/>
      <c r="FZ17" s="585"/>
      <c r="GA17" s="585"/>
      <c r="GB17" s="585"/>
      <c r="GC17" s="585"/>
      <c r="GD17" s="585"/>
      <c r="GE17" s="585"/>
      <c r="GF17" s="585"/>
      <c r="GG17" s="585"/>
      <c r="GH17" s="585"/>
      <c r="GI17" s="585"/>
      <c r="GJ17" s="585"/>
      <c r="GK17" s="585"/>
      <c r="GL17" s="585"/>
      <c r="GM17" s="585"/>
      <c r="GN17" s="585"/>
      <c r="GO17" s="585"/>
      <c r="GP17" s="585"/>
      <c r="GQ17" s="585"/>
      <c r="GR17" s="585"/>
      <c r="GS17" s="585"/>
      <c r="GT17" s="585"/>
      <c r="GU17" s="585"/>
      <c r="GV17" s="585"/>
      <c r="GW17" s="585"/>
      <c r="GX17" s="585"/>
      <c r="GY17" s="585"/>
      <c r="GZ17" s="585"/>
      <c r="HA17" s="585"/>
      <c r="HB17" s="585"/>
      <c r="HC17" s="585"/>
      <c r="HD17" s="585"/>
      <c r="HE17" s="585"/>
      <c r="HF17" s="585"/>
      <c r="HG17" s="585"/>
      <c r="HH17" s="585"/>
      <c r="HI17" s="585"/>
      <c r="HJ17" s="585"/>
      <c r="HK17" s="585"/>
      <c r="HL17" s="585"/>
      <c r="HM17" s="585"/>
      <c r="HN17" s="585"/>
      <c r="HO17" s="585"/>
      <c r="HP17" s="585"/>
      <c r="HQ17" s="585"/>
      <c r="HR17" s="585"/>
      <c r="HS17" s="585"/>
      <c r="HT17" s="585"/>
      <c r="HU17" s="585"/>
      <c r="HV17" s="585"/>
      <c r="HW17" s="585"/>
      <c r="HX17" s="585"/>
      <c r="HY17" s="585"/>
      <c r="HZ17" s="585"/>
      <c r="IA17" s="585"/>
      <c r="IB17" s="585"/>
      <c r="IC17" s="585"/>
      <c r="ID17" s="585"/>
      <c r="IE17" s="585"/>
      <c r="IF17" s="585"/>
      <c r="IG17" s="585"/>
      <c r="IH17" s="585"/>
      <c r="II17" s="585"/>
      <c r="IJ17" s="585"/>
      <c r="IK17" s="585"/>
      <c r="IL17" s="585"/>
      <c r="IM17" s="585"/>
      <c r="IN17" s="585"/>
      <c r="IO17" s="585"/>
      <c r="IP17" s="585"/>
      <c r="IQ17" s="585"/>
      <c r="IR17" s="585"/>
      <c r="IS17" s="585"/>
      <c r="IT17" s="585"/>
      <c r="IU17" s="585"/>
      <c r="IV17" s="585"/>
      <c r="IW17" s="585"/>
      <c r="IX17" s="585"/>
      <c r="IY17" s="585"/>
      <c r="IZ17" s="585"/>
      <c r="JA17" s="585"/>
      <c r="JB17" s="585"/>
      <c r="JC17" s="585"/>
      <c r="JD17" s="585"/>
      <c r="JE17" s="585"/>
      <c r="JF17" s="585"/>
      <c r="JG17" s="585"/>
      <c r="JH17" s="585"/>
      <c r="JI17" s="585"/>
      <c r="JJ17" s="585"/>
      <c r="JK17" s="585"/>
      <c r="JL17" s="585"/>
      <c r="JM17" s="585"/>
      <c r="JN17" s="585"/>
      <c r="JO17" s="585"/>
      <c r="JP17" s="585"/>
      <c r="JQ17" s="585"/>
      <c r="JR17" s="585"/>
      <c r="JS17" s="585"/>
      <c r="JT17" s="585"/>
      <c r="JU17" s="585"/>
      <c r="JV17" s="585"/>
      <c r="JW17" s="585"/>
      <c r="JX17" s="585"/>
      <c r="JY17" s="585"/>
      <c r="JZ17" s="585"/>
      <c r="KA17" s="585"/>
      <c r="KB17" s="585"/>
      <c r="KC17" s="585"/>
      <c r="KD17" s="585"/>
      <c r="KE17" s="585"/>
      <c r="KF17" s="585"/>
      <c r="KG17" s="585"/>
      <c r="KH17" s="585"/>
      <c r="KI17" s="585"/>
      <c r="KJ17" s="585"/>
      <c r="KK17" s="585"/>
      <c r="KL17" s="585"/>
      <c r="KM17" s="585"/>
      <c r="KN17" s="585"/>
      <c r="KO17" s="585"/>
      <c r="KP17" s="585"/>
      <c r="KQ17" s="585"/>
      <c r="KR17" s="585"/>
      <c r="KS17" s="585"/>
      <c r="KT17" s="585"/>
      <c r="KU17" s="585"/>
      <c r="KV17" s="585"/>
      <c r="KW17" s="585"/>
      <c r="KX17" s="585"/>
      <c r="KY17" s="585"/>
      <c r="KZ17" s="585"/>
      <c r="LA17" s="585"/>
      <c r="LB17" s="585"/>
      <c r="LC17" s="585"/>
      <c r="LD17" s="585"/>
      <c r="LE17" s="585"/>
      <c r="LF17" s="585"/>
      <c r="LG17" s="585"/>
      <c r="LH17" s="585"/>
      <c r="LI17" s="585"/>
      <c r="LJ17" s="585"/>
      <c r="LK17" s="585"/>
      <c r="LL17" s="585"/>
      <c r="LM17" s="585"/>
      <c r="LN17" s="585"/>
      <c r="LO17" s="585"/>
      <c r="LP17" s="585"/>
      <c r="LQ17" s="585"/>
      <c r="LR17" s="585"/>
      <c r="LS17" s="585"/>
      <c r="LT17" s="585"/>
      <c r="LU17" s="585"/>
      <c r="LV17" s="585"/>
      <c r="LW17" s="585"/>
      <c r="LX17" s="585"/>
      <c r="LY17" s="585"/>
      <c r="LZ17" s="585"/>
      <c r="MA17" s="585"/>
      <c r="MB17" s="585"/>
      <c r="MC17" s="585"/>
      <c r="MD17" s="585"/>
      <c r="ME17" s="585"/>
      <c r="MF17" s="585"/>
      <c r="MG17" s="585"/>
      <c r="MH17" s="585"/>
      <c r="MI17" s="585"/>
      <c r="MJ17" s="585"/>
      <c r="MK17" s="585"/>
      <c r="ML17" s="585"/>
      <c r="MM17" s="585"/>
      <c r="MN17" s="585"/>
      <c r="MO17" s="585"/>
      <c r="MP17" s="585"/>
      <c r="MQ17" s="585"/>
      <c r="MR17" s="585"/>
      <c r="MS17" s="585"/>
      <c r="MT17" s="585"/>
      <c r="MU17" s="585"/>
      <c r="MV17" s="585"/>
      <c r="MW17" s="585"/>
      <c r="MX17" s="585"/>
      <c r="MY17" s="585"/>
      <c r="MZ17" s="585"/>
      <c r="NA17" s="585"/>
      <c r="NB17" s="585"/>
      <c r="NC17" s="585"/>
      <c r="ND17" s="585"/>
      <c r="NE17" s="585"/>
      <c r="NF17" s="585"/>
      <c r="NG17" s="585"/>
      <c r="NH17" s="585"/>
      <c r="NI17" s="585"/>
      <c r="NJ17" s="585"/>
      <c r="NK17" s="585"/>
      <c r="NL17" s="585"/>
      <c r="NM17" s="585"/>
      <c r="NN17" s="585"/>
      <c r="NO17" s="585"/>
      <c r="NP17" s="585"/>
      <c r="NQ17" s="585"/>
      <c r="NR17" s="585"/>
      <c r="NS17" s="585"/>
      <c r="NT17" s="585"/>
      <c r="NU17" s="585"/>
      <c r="NV17" s="585"/>
      <c r="NW17" s="585"/>
      <c r="NX17" s="585"/>
      <c r="NY17" s="585"/>
      <c r="NZ17" s="585"/>
      <c r="OA17" s="585"/>
      <c r="OB17" s="585"/>
      <c r="OC17" s="585"/>
      <c r="OD17" s="585"/>
      <c r="OE17" s="585"/>
      <c r="OF17" s="585"/>
      <c r="OG17" s="585"/>
      <c r="OH17" s="585"/>
      <c r="OI17" s="585"/>
      <c r="OJ17" s="585"/>
      <c r="OK17" s="585"/>
      <c r="OL17" s="585"/>
      <c r="OM17" s="585"/>
      <c r="ON17" s="585"/>
      <c r="OO17" s="585"/>
      <c r="OP17" s="585"/>
      <c r="OQ17" s="585"/>
      <c r="OR17" s="585"/>
      <c r="OS17" s="585"/>
      <c r="OT17" s="585"/>
      <c r="OU17" s="585"/>
      <c r="OV17" s="585"/>
      <c r="OW17" s="585"/>
      <c r="OX17" s="585"/>
      <c r="OY17" s="585"/>
      <c r="OZ17" s="585"/>
      <c r="PA17" s="585"/>
      <c r="PB17" s="585"/>
      <c r="PC17" s="585"/>
      <c r="PD17" s="585"/>
      <c r="PE17" s="585"/>
      <c r="PF17" s="585"/>
      <c r="PG17" s="585"/>
      <c r="PH17" s="585"/>
      <c r="PI17" s="585"/>
      <c r="PJ17" s="585"/>
      <c r="PK17" s="585"/>
      <c r="PL17" s="585"/>
      <c r="PM17" s="585"/>
      <c r="PN17" s="585"/>
      <c r="PO17" s="585"/>
      <c r="PP17" s="585"/>
      <c r="PQ17" s="585"/>
      <c r="PR17" s="585"/>
      <c r="PS17" s="585"/>
      <c r="PT17" s="585"/>
      <c r="PU17" s="585"/>
      <c r="PV17" s="585"/>
      <c r="PW17" s="585"/>
      <c r="PX17" s="585"/>
      <c r="PY17" s="585"/>
      <c r="PZ17" s="585"/>
      <c r="QA17" s="585"/>
      <c r="QB17" s="585"/>
      <c r="QC17" s="585"/>
      <c r="QD17" s="585"/>
      <c r="QE17" s="585"/>
      <c r="QF17" s="585"/>
      <c r="QG17" s="585"/>
      <c r="QH17" s="585"/>
      <c r="QI17" s="585"/>
      <c r="QJ17" s="585"/>
      <c r="QK17" s="585"/>
      <c r="QL17" s="585"/>
      <c r="QM17" s="585"/>
      <c r="QN17" s="585"/>
      <c r="QO17" s="585"/>
      <c r="QP17" s="585"/>
      <c r="QQ17" s="585"/>
      <c r="QR17" s="585"/>
      <c r="QS17" s="585"/>
      <c r="QT17" s="585"/>
      <c r="QU17" s="585"/>
      <c r="QV17" s="585"/>
      <c r="QW17" s="585"/>
      <c r="QX17" s="585"/>
      <c r="QY17" s="585"/>
      <c r="QZ17" s="585"/>
      <c r="RA17" s="585"/>
      <c r="RB17" s="585"/>
      <c r="RC17" s="585"/>
      <c r="RD17" s="585"/>
      <c r="RE17" s="585"/>
      <c r="RF17" s="585"/>
      <c r="RG17" s="585"/>
      <c r="RH17" s="585"/>
      <c r="RI17" s="585"/>
      <c r="RJ17" s="585"/>
      <c r="RK17" s="585"/>
      <c r="RL17" s="585"/>
      <c r="RM17" s="585"/>
      <c r="RN17" s="585"/>
      <c r="RO17" s="585"/>
      <c r="RP17" s="585"/>
      <c r="RQ17" s="585"/>
      <c r="RR17" s="585"/>
      <c r="RS17" s="585"/>
      <c r="RT17" s="585"/>
      <c r="RU17" s="585"/>
      <c r="RV17" s="585"/>
      <c r="RW17" s="585"/>
      <c r="RX17" s="585"/>
      <c r="RY17" s="585"/>
      <c r="RZ17" s="585"/>
      <c r="SA17" s="585"/>
      <c r="SB17" s="585"/>
      <c r="SC17" s="585"/>
      <c r="SD17" s="585"/>
      <c r="SE17" s="585"/>
      <c r="SF17" s="585"/>
      <c r="SG17" s="585"/>
      <c r="SH17" s="585"/>
      <c r="SI17" s="585"/>
      <c r="SJ17" s="585"/>
      <c r="SK17" s="585"/>
      <c r="SL17" s="585"/>
      <c r="SM17" s="585"/>
      <c r="SN17" s="585"/>
      <c r="SO17" s="585"/>
      <c r="SP17" s="585"/>
      <c r="SQ17" s="585"/>
      <c r="SR17" s="585"/>
      <c r="SS17" s="585"/>
      <c r="ST17" s="585"/>
      <c r="SU17" s="585"/>
      <c r="SV17" s="585"/>
      <c r="SW17" s="585"/>
      <c r="SX17" s="585"/>
      <c r="SY17" s="585"/>
      <c r="SZ17" s="585"/>
      <c r="TA17" s="585"/>
      <c r="TB17" s="585"/>
      <c r="TC17" s="585"/>
      <c r="TD17" s="585"/>
      <c r="TE17" s="585"/>
      <c r="TF17" s="585"/>
      <c r="TG17" s="585"/>
      <c r="TH17" s="585"/>
      <c r="TI17" s="585"/>
      <c r="TJ17" s="585"/>
      <c r="TK17" s="585"/>
      <c r="TL17" s="585"/>
      <c r="TM17" s="585"/>
      <c r="TN17" s="585"/>
      <c r="TO17" s="585"/>
      <c r="TP17" s="585"/>
      <c r="TQ17" s="585"/>
      <c r="TR17" s="585"/>
      <c r="TS17" s="585"/>
      <c r="TT17" s="585"/>
      <c r="TU17" s="585"/>
      <c r="TV17" s="585"/>
      <c r="TW17" s="585"/>
      <c r="TX17" s="585"/>
      <c r="TY17" s="585"/>
      <c r="TZ17" s="585"/>
      <c r="UA17" s="585"/>
      <c r="UB17" s="585"/>
      <c r="UC17" s="585"/>
      <c r="UD17" s="585"/>
      <c r="UE17" s="585"/>
      <c r="UF17" s="585"/>
      <c r="UG17" s="585"/>
      <c r="UH17" s="585"/>
      <c r="UI17" s="585"/>
      <c r="UJ17" s="585"/>
      <c r="UK17" s="585"/>
      <c r="UL17" s="585"/>
      <c r="UM17" s="585"/>
      <c r="UN17" s="585"/>
      <c r="UO17" s="585"/>
      <c r="UP17" s="585"/>
      <c r="UQ17" s="585"/>
      <c r="UR17" s="585"/>
      <c r="US17" s="585"/>
      <c r="UT17" s="585"/>
      <c r="UU17" s="585"/>
      <c r="UV17" s="585"/>
      <c r="UW17" s="585"/>
      <c r="UX17" s="585"/>
      <c r="UY17" s="585"/>
      <c r="UZ17" s="585"/>
      <c r="VA17" s="585"/>
      <c r="VB17" s="585"/>
      <c r="VC17" s="585"/>
      <c r="VD17" s="585"/>
      <c r="VE17" s="585"/>
      <c r="VF17" s="585"/>
      <c r="VG17" s="585"/>
      <c r="VH17" s="585"/>
      <c r="VI17" s="585"/>
      <c r="VJ17" s="585"/>
      <c r="VK17" s="585"/>
      <c r="VL17" s="585"/>
      <c r="VM17" s="585"/>
      <c r="VN17" s="585"/>
      <c r="VO17" s="585"/>
      <c r="VP17" s="585"/>
      <c r="VQ17" s="585"/>
      <c r="VR17" s="585"/>
      <c r="VS17" s="585"/>
      <c r="VT17" s="585"/>
      <c r="VU17" s="585"/>
      <c r="VV17" s="585"/>
      <c r="VW17" s="585"/>
      <c r="VX17" s="585"/>
      <c r="VY17" s="585"/>
      <c r="VZ17" s="585"/>
      <c r="WA17" s="585"/>
      <c r="WB17" s="585"/>
      <c r="WC17" s="585"/>
      <c r="WD17" s="585"/>
      <c r="WE17" s="585"/>
      <c r="WF17" s="585"/>
      <c r="WG17" s="585"/>
      <c r="WH17" s="585"/>
      <c r="WI17" s="585"/>
      <c r="WJ17" s="585"/>
      <c r="WK17" s="585"/>
      <c r="WL17" s="585"/>
      <c r="WM17" s="585"/>
      <c r="WN17" s="585"/>
      <c r="WO17" s="585"/>
      <c r="WP17" s="585"/>
      <c r="WQ17" s="585"/>
      <c r="WR17" s="585"/>
      <c r="WS17" s="585"/>
      <c r="WT17" s="585"/>
      <c r="WU17" s="585"/>
      <c r="WV17" s="585"/>
      <c r="WW17" s="585"/>
      <c r="WX17" s="585"/>
      <c r="WY17" s="585"/>
      <c r="WZ17" s="585"/>
      <c r="XA17" s="585"/>
      <c r="XB17" s="585"/>
      <c r="XC17" s="585"/>
      <c r="XD17" s="585"/>
      <c r="XE17" s="585"/>
      <c r="XF17" s="585"/>
      <c r="XG17" s="585"/>
      <c r="XH17" s="585"/>
      <c r="XI17" s="585"/>
      <c r="XJ17" s="585"/>
      <c r="XK17" s="585"/>
      <c r="XL17" s="585"/>
      <c r="XM17" s="585"/>
      <c r="XN17" s="585"/>
      <c r="XO17" s="585"/>
      <c r="XP17" s="585"/>
      <c r="XQ17" s="585"/>
      <c r="XR17" s="585"/>
      <c r="XS17" s="585"/>
      <c r="XT17" s="585"/>
      <c r="XU17" s="585"/>
      <c r="XV17" s="585"/>
      <c r="XW17" s="585"/>
      <c r="XX17" s="585"/>
      <c r="XY17" s="585"/>
      <c r="XZ17" s="585"/>
      <c r="YA17" s="585"/>
      <c r="YB17" s="585"/>
      <c r="YC17" s="585"/>
      <c r="YD17" s="585"/>
      <c r="YE17" s="585"/>
      <c r="YF17" s="585"/>
      <c r="YG17" s="585"/>
      <c r="YH17" s="585"/>
      <c r="YI17" s="585"/>
      <c r="YJ17" s="585"/>
      <c r="YK17" s="585"/>
      <c r="YL17" s="585"/>
      <c r="YM17" s="585"/>
      <c r="YN17" s="585"/>
      <c r="YO17" s="585"/>
      <c r="YP17" s="585"/>
      <c r="YQ17" s="585"/>
      <c r="YR17" s="585"/>
      <c r="YS17" s="585"/>
      <c r="YT17" s="585"/>
      <c r="YU17" s="585"/>
      <c r="YV17" s="585"/>
      <c r="YW17" s="585"/>
      <c r="YX17" s="585"/>
      <c r="YY17" s="585"/>
      <c r="YZ17" s="585"/>
      <c r="ZA17" s="585"/>
      <c r="ZB17" s="585"/>
      <c r="ZC17" s="585"/>
      <c r="ZD17" s="585"/>
      <c r="ZE17" s="585"/>
      <c r="ZF17" s="585"/>
      <c r="ZG17" s="585"/>
      <c r="ZH17" s="585"/>
      <c r="ZI17" s="585"/>
      <c r="ZJ17" s="585"/>
      <c r="ZK17" s="585"/>
      <c r="ZL17" s="585"/>
      <c r="ZM17" s="585"/>
      <c r="ZN17" s="585"/>
      <c r="ZO17" s="585"/>
      <c r="ZP17" s="585"/>
      <c r="ZQ17" s="585"/>
      <c r="ZR17" s="585"/>
      <c r="ZS17" s="585"/>
      <c r="ZT17" s="585"/>
      <c r="ZU17" s="585"/>
      <c r="ZV17" s="585"/>
      <c r="ZW17" s="585"/>
      <c r="ZX17" s="585"/>
      <c r="ZY17" s="585"/>
      <c r="ZZ17" s="585"/>
      <c r="AAA17" s="585"/>
      <c r="AAB17" s="585"/>
      <c r="AAC17" s="585"/>
      <c r="AAD17" s="585"/>
      <c r="AAE17" s="585"/>
      <c r="AAF17" s="585"/>
      <c r="AAG17" s="585"/>
      <c r="AAH17" s="585"/>
      <c r="AAI17" s="585"/>
      <c r="AAJ17" s="585"/>
      <c r="AAK17" s="585"/>
      <c r="AAL17" s="585"/>
      <c r="AAM17" s="585"/>
      <c r="AAN17" s="585"/>
      <c r="AAO17" s="585"/>
      <c r="AAP17" s="585"/>
      <c r="AAQ17" s="585"/>
      <c r="AAR17" s="585"/>
      <c r="AAS17" s="585"/>
      <c r="AAT17" s="585"/>
      <c r="AAU17" s="585"/>
      <c r="AAV17" s="585"/>
      <c r="AAW17" s="585"/>
      <c r="AAX17" s="585"/>
      <c r="AAY17" s="585"/>
      <c r="AAZ17" s="585"/>
      <c r="ABA17" s="585"/>
      <c r="ABB17" s="585"/>
      <c r="ABC17" s="585"/>
      <c r="ABD17" s="585"/>
      <c r="ABE17" s="585"/>
      <c r="ABF17" s="585"/>
      <c r="ABG17" s="585"/>
      <c r="ABH17" s="585"/>
      <c r="ABI17" s="585"/>
      <c r="ABJ17" s="585"/>
      <c r="ABK17" s="585"/>
      <c r="ABL17" s="585"/>
      <c r="ABM17" s="585"/>
      <c r="ABN17" s="585"/>
      <c r="ABO17" s="585"/>
      <c r="ABP17" s="585"/>
      <c r="ABQ17" s="585"/>
      <c r="ABR17" s="585"/>
      <c r="ABS17" s="585"/>
      <c r="ABT17" s="585"/>
      <c r="ABU17" s="585"/>
      <c r="ABV17" s="585"/>
      <c r="ABW17" s="585"/>
      <c r="ABX17" s="585"/>
      <c r="ABY17" s="585"/>
      <c r="ABZ17" s="585"/>
      <c r="ACA17" s="585"/>
      <c r="ACB17" s="585"/>
      <c r="ACC17" s="585"/>
      <c r="ACD17" s="585"/>
      <c r="ACE17" s="585"/>
      <c r="ACF17" s="585"/>
      <c r="ACG17" s="585"/>
      <c r="ACH17" s="585"/>
      <c r="ACI17" s="585"/>
      <c r="ACJ17" s="585"/>
      <c r="ACK17" s="585"/>
      <c r="ACL17" s="585"/>
      <c r="ACM17" s="585"/>
      <c r="ACN17" s="585"/>
      <c r="ACO17" s="585"/>
      <c r="ACP17" s="585"/>
      <c r="ACQ17" s="585"/>
      <c r="ACR17" s="585"/>
      <c r="ACS17" s="585"/>
      <c r="ACT17" s="585"/>
      <c r="ACU17" s="585"/>
      <c r="ACV17" s="585"/>
      <c r="ACW17" s="585"/>
      <c r="ACX17" s="585"/>
      <c r="ACY17" s="585"/>
      <c r="ACZ17" s="585"/>
      <c r="ADA17" s="585"/>
      <c r="ADB17" s="585"/>
      <c r="ADC17" s="585"/>
      <c r="ADD17" s="585"/>
      <c r="ADE17" s="585"/>
      <c r="ADF17" s="585"/>
      <c r="ADG17" s="585"/>
      <c r="ADH17" s="585"/>
      <c r="ADI17" s="585"/>
      <c r="ADJ17" s="585"/>
      <c r="ADK17" s="585"/>
      <c r="ADL17" s="585"/>
      <c r="ADM17" s="585"/>
      <c r="ADN17" s="585"/>
      <c r="ADO17" s="585"/>
      <c r="ADP17" s="585"/>
      <c r="ADQ17" s="585"/>
      <c r="ADR17" s="585"/>
      <c r="ADS17" s="585"/>
      <c r="ADT17" s="585"/>
      <c r="ADU17" s="585"/>
      <c r="ADV17" s="585"/>
      <c r="ADW17" s="585"/>
      <c r="ADX17" s="585"/>
      <c r="ADY17" s="585"/>
      <c r="ADZ17" s="585"/>
      <c r="AEA17" s="585"/>
      <c r="AEB17" s="585"/>
      <c r="AEC17" s="585"/>
      <c r="AED17" s="585"/>
      <c r="AEE17" s="585"/>
      <c r="AEF17" s="585"/>
      <c r="AEG17" s="585"/>
      <c r="AEH17" s="585"/>
      <c r="AEI17" s="585"/>
      <c r="AEJ17" s="585"/>
      <c r="AEK17" s="585"/>
      <c r="AEL17" s="585"/>
      <c r="AEM17" s="585"/>
      <c r="AEN17" s="585"/>
      <c r="AEO17" s="585"/>
      <c r="AEP17" s="585"/>
      <c r="AEQ17" s="585"/>
      <c r="AER17" s="585"/>
      <c r="AES17" s="585"/>
      <c r="AET17" s="585"/>
      <c r="AEU17" s="585"/>
      <c r="AEV17" s="585"/>
      <c r="AEW17" s="585"/>
      <c r="AEX17" s="585"/>
      <c r="AEY17" s="585"/>
      <c r="AEZ17" s="585"/>
      <c r="AFA17" s="585"/>
      <c r="AFB17" s="585"/>
      <c r="AFC17" s="585"/>
      <c r="AFD17" s="585"/>
      <c r="AFE17" s="585"/>
      <c r="AFF17" s="585"/>
      <c r="AFG17" s="585"/>
      <c r="AFH17" s="585"/>
      <c r="AFI17" s="585"/>
      <c r="AFJ17" s="585"/>
      <c r="AFK17" s="585"/>
      <c r="AFL17" s="585"/>
      <c r="AFM17" s="585"/>
      <c r="AFN17" s="585"/>
      <c r="AFO17" s="585"/>
      <c r="AFP17" s="585"/>
      <c r="AFQ17" s="585"/>
      <c r="AFR17" s="585"/>
      <c r="AFS17" s="585"/>
      <c r="AFT17" s="585"/>
      <c r="AFU17" s="585"/>
      <c r="AFV17" s="585"/>
      <c r="AFW17" s="585"/>
      <c r="AFX17" s="585"/>
      <c r="AFY17" s="585"/>
      <c r="AFZ17" s="585"/>
      <c r="AGA17" s="585"/>
      <c r="AGB17" s="585"/>
      <c r="AGC17" s="585"/>
      <c r="AGD17" s="585"/>
      <c r="AGE17" s="585"/>
      <c r="AGF17" s="585"/>
      <c r="AGG17" s="585"/>
      <c r="AGH17" s="585"/>
      <c r="AGI17" s="585"/>
      <c r="AGJ17" s="585"/>
      <c r="AGK17" s="585"/>
      <c r="AGL17" s="585"/>
      <c r="AGM17" s="585"/>
      <c r="AGN17" s="585"/>
      <c r="AGO17" s="585"/>
      <c r="AGP17" s="585"/>
      <c r="AGQ17" s="585"/>
      <c r="AGR17" s="585"/>
      <c r="AGS17" s="585"/>
      <c r="AGT17" s="585"/>
      <c r="AGU17" s="585"/>
      <c r="AGV17" s="585"/>
      <c r="AGW17" s="585"/>
      <c r="AGX17" s="585"/>
      <c r="AGY17" s="585"/>
      <c r="AGZ17" s="585"/>
      <c r="AHA17" s="585"/>
      <c r="AHB17" s="585"/>
      <c r="AHC17" s="585"/>
      <c r="AHD17" s="585"/>
      <c r="AHE17" s="585"/>
      <c r="AHF17" s="585"/>
      <c r="AHG17" s="585"/>
      <c r="AHH17" s="585"/>
      <c r="AHI17" s="585"/>
      <c r="AHJ17" s="585"/>
      <c r="AHK17" s="585"/>
      <c r="AHL17" s="585"/>
      <c r="AHM17" s="585"/>
      <c r="AHN17" s="585"/>
      <c r="AHO17" s="585"/>
      <c r="AHP17" s="585"/>
      <c r="AHQ17" s="585"/>
      <c r="AHR17" s="585"/>
      <c r="AHS17" s="585"/>
      <c r="AHT17" s="585"/>
      <c r="AHU17" s="585"/>
      <c r="AHV17" s="585"/>
      <c r="AHW17" s="585"/>
      <c r="AHX17" s="585"/>
      <c r="AHY17" s="585"/>
      <c r="AHZ17" s="585"/>
      <c r="AIA17" s="585"/>
      <c r="AIB17" s="585"/>
      <c r="AIC17" s="585"/>
      <c r="AID17" s="585"/>
      <c r="AIE17" s="585"/>
      <c r="AIF17" s="585"/>
      <c r="AIG17" s="585"/>
      <c r="AIH17" s="585"/>
      <c r="AII17" s="585"/>
      <c r="AIJ17" s="585"/>
      <c r="AIK17" s="585"/>
      <c r="AIL17" s="585"/>
      <c r="AIM17" s="585"/>
      <c r="AIN17" s="585"/>
      <c r="AIO17" s="585"/>
      <c r="AIP17" s="585"/>
      <c r="AIQ17" s="585"/>
      <c r="AIR17" s="585"/>
      <c r="AIS17" s="585"/>
      <c r="AIT17" s="585"/>
      <c r="AIU17" s="585"/>
      <c r="AIV17" s="585"/>
      <c r="AIW17" s="585"/>
      <c r="AIX17" s="585"/>
      <c r="AIY17" s="585"/>
      <c r="AIZ17" s="585"/>
      <c r="AJA17" s="585"/>
      <c r="AJB17" s="585"/>
      <c r="AJC17" s="585"/>
      <c r="AJD17" s="585"/>
      <c r="AJE17" s="585"/>
      <c r="AJF17" s="585"/>
      <c r="AJG17" s="585"/>
      <c r="AJH17" s="585"/>
      <c r="AJI17" s="585"/>
      <c r="AJJ17" s="585"/>
      <c r="AJK17" s="585"/>
      <c r="AJL17" s="585"/>
      <c r="AJM17" s="585"/>
      <c r="AJN17" s="585"/>
      <c r="AJO17" s="585"/>
      <c r="AJP17" s="585"/>
      <c r="AJQ17" s="585"/>
      <c r="AJR17" s="585"/>
      <c r="AJS17" s="585"/>
      <c r="AJT17" s="585"/>
      <c r="AJU17" s="585"/>
      <c r="AJV17" s="585"/>
      <c r="AJW17" s="585"/>
      <c r="AJX17" s="585"/>
      <c r="AJY17" s="585"/>
      <c r="AJZ17" s="585"/>
      <c r="AKA17" s="585"/>
      <c r="AKB17" s="585"/>
      <c r="AKC17" s="585"/>
      <c r="AKD17" s="585"/>
      <c r="AKE17" s="585"/>
      <c r="AKF17" s="585"/>
      <c r="AKG17" s="585"/>
      <c r="AKH17" s="585"/>
      <c r="AKI17" s="585"/>
      <c r="AKJ17" s="585"/>
      <c r="AKK17" s="585"/>
      <c r="AKL17" s="585"/>
      <c r="AKM17" s="585"/>
      <c r="AKN17" s="585"/>
      <c r="AKO17" s="585"/>
      <c r="AKP17" s="585"/>
      <c r="AKQ17" s="585"/>
      <c r="AKR17" s="585"/>
      <c r="AKS17" s="585"/>
      <c r="AKT17" s="585"/>
      <c r="AKU17" s="585"/>
      <c r="AKV17" s="585"/>
      <c r="AKW17" s="585"/>
      <c r="AKX17" s="585"/>
      <c r="AKY17" s="585"/>
      <c r="AKZ17" s="585"/>
      <c r="ALA17" s="585"/>
      <c r="ALB17" s="585"/>
      <c r="ALC17" s="585"/>
      <c r="ALD17" s="585"/>
      <c r="ALE17" s="585"/>
      <c r="ALF17" s="585"/>
      <c r="ALG17" s="585"/>
      <c r="ALH17" s="585"/>
      <c r="ALI17" s="585"/>
      <c r="ALJ17" s="585"/>
      <c r="ALK17" s="585"/>
      <c r="ALL17" s="585"/>
      <c r="ALM17" s="585"/>
      <c r="ALN17" s="585"/>
      <c r="ALO17" s="585"/>
      <c r="ALP17" s="585"/>
      <c r="ALQ17" s="585"/>
      <c r="ALR17" s="585"/>
      <c r="ALS17" s="585"/>
      <c r="ALT17" s="585"/>
      <c r="ALU17" s="585"/>
      <c r="ALV17" s="585"/>
      <c r="ALW17" s="585"/>
      <c r="ALX17" s="585"/>
      <c r="ALY17" s="585"/>
      <c r="ALZ17" s="585"/>
      <c r="AMA17" s="585"/>
      <c r="AMB17" s="585"/>
      <c r="AMC17" s="585"/>
      <c r="AMD17" s="585"/>
      <c r="AME17" s="585"/>
      <c r="AMF17" s="585"/>
      <c r="AMG17" s="585"/>
      <c r="AMH17" s="585"/>
      <c r="AMI17" s="585"/>
      <c r="AMJ17" s="585"/>
      <c r="AMK17" s="585"/>
    </row>
    <row r="18" spans="1:1025" ht="15" customHeight="1" x14ac:dyDescent="0.35">
      <c r="A18" s="128" t="s">
        <v>2237</v>
      </c>
      <c r="B18" s="429" t="s">
        <v>2238</v>
      </c>
      <c r="C18" s="525" t="s">
        <v>2239</v>
      </c>
      <c r="D18" s="535" t="s">
        <v>345</v>
      </c>
      <c r="E18" s="477">
        <f>E19+E20+E21+E22+E23</f>
        <v>2016.617</v>
      </c>
      <c r="F18" s="477">
        <f t="shared" ref="F18:N18" si="7">F19+F20+F21+F22+F23</f>
        <v>14.91</v>
      </c>
      <c r="G18" s="477">
        <f t="shared" si="7"/>
        <v>-14.91</v>
      </c>
      <c r="H18" s="477">
        <f t="shared" si="7"/>
        <v>2016.617</v>
      </c>
      <c r="I18" s="477">
        <f t="shared" si="7"/>
        <v>0</v>
      </c>
      <c r="J18" s="477">
        <f t="shared" si="7"/>
        <v>3.8929999999999998</v>
      </c>
      <c r="K18" s="477">
        <f t="shared" si="7"/>
        <v>3.8740000000000001</v>
      </c>
      <c r="L18" s="477">
        <f t="shared" si="7"/>
        <v>-41.267000000000003</v>
      </c>
      <c r="M18" s="477">
        <f t="shared" si="7"/>
        <v>1983.117</v>
      </c>
      <c r="N18" s="477">
        <f t="shared" si="7"/>
        <v>2016.617</v>
      </c>
      <c r="O18" s="465"/>
      <c r="P18" s="82">
        <f t="shared" si="1"/>
        <v>0</v>
      </c>
      <c r="Q18" s="83">
        <f t="shared" si="2"/>
        <v>0</v>
      </c>
    </row>
    <row r="19" spans="1:1025" ht="10.5" customHeight="1" x14ac:dyDescent="0.35">
      <c r="A19" s="128" t="s">
        <v>2240</v>
      </c>
      <c r="B19" s="432" t="s">
        <v>2241</v>
      </c>
      <c r="C19" s="526" t="s">
        <v>2242</v>
      </c>
      <c r="D19" s="535" t="s">
        <v>345</v>
      </c>
      <c r="E19" s="478">
        <v>1874.057</v>
      </c>
      <c r="F19" s="478">
        <v>0</v>
      </c>
      <c r="G19" s="478">
        <v>0</v>
      </c>
      <c r="H19" s="478">
        <f>E19+F19+G19</f>
        <v>1874.057</v>
      </c>
      <c r="I19" s="478">
        <v>0</v>
      </c>
      <c r="J19" s="478">
        <v>0</v>
      </c>
      <c r="K19" s="478">
        <v>0</v>
      </c>
      <c r="L19" s="478">
        <v>-34.805999999999997</v>
      </c>
      <c r="M19" s="478">
        <f>H19+I19+J19+K19+L19</f>
        <v>1839.251</v>
      </c>
      <c r="N19" s="581">
        <f t="shared" si="6"/>
        <v>1874.057</v>
      </c>
      <c r="O19" s="465"/>
      <c r="P19" s="82">
        <f t="shared" si="1"/>
        <v>0</v>
      </c>
      <c r="Q19" s="83">
        <f t="shared" si="2"/>
        <v>0</v>
      </c>
    </row>
    <row r="20" spans="1:1025" ht="10.5" customHeight="1" x14ac:dyDescent="0.35">
      <c r="A20" s="128" t="s">
        <v>2243</v>
      </c>
      <c r="B20" s="432" t="s">
        <v>2244</v>
      </c>
      <c r="C20" s="526" t="s">
        <v>2245</v>
      </c>
      <c r="D20" s="535" t="s">
        <v>345</v>
      </c>
      <c r="E20" s="478">
        <v>5.7329999999999997</v>
      </c>
      <c r="F20" s="478">
        <v>0</v>
      </c>
      <c r="G20" s="478">
        <v>0</v>
      </c>
      <c r="H20" s="478">
        <f t="shared" ref="H20:H23" si="8">E20+F20+G20</f>
        <v>5.7329999999999997</v>
      </c>
      <c r="I20" s="478">
        <v>0</v>
      </c>
      <c r="J20" s="478">
        <v>2.5030000000000001</v>
      </c>
      <c r="K20" s="478">
        <v>3.8180000000000001</v>
      </c>
      <c r="L20" s="478">
        <v>-6.2549999999999999</v>
      </c>
      <c r="M20" s="478">
        <f t="shared" ref="M20:M23" si="9">H20+I20+J20+K20+L20</f>
        <v>5.7990000000000004</v>
      </c>
      <c r="N20" s="581">
        <f t="shared" si="6"/>
        <v>5.7329999999999997</v>
      </c>
      <c r="O20" s="465"/>
      <c r="P20" s="82">
        <f t="shared" si="1"/>
        <v>0</v>
      </c>
      <c r="Q20" s="83">
        <f t="shared" si="2"/>
        <v>0</v>
      </c>
    </row>
    <row r="21" spans="1:1025" ht="10.5" customHeight="1" x14ac:dyDescent="0.35">
      <c r="A21" s="128" t="s">
        <v>2246</v>
      </c>
      <c r="B21" s="432" t="s">
        <v>2247</v>
      </c>
      <c r="C21" s="526" t="s">
        <v>2248</v>
      </c>
      <c r="D21" s="535" t="s">
        <v>345</v>
      </c>
      <c r="E21" s="478">
        <v>0</v>
      </c>
      <c r="F21" s="478">
        <v>0</v>
      </c>
      <c r="G21" s="478">
        <v>0</v>
      </c>
      <c r="H21" s="478">
        <f t="shared" si="8"/>
        <v>0</v>
      </c>
      <c r="I21" s="478">
        <v>0</v>
      </c>
      <c r="J21" s="478">
        <v>0</v>
      </c>
      <c r="K21" s="478">
        <v>0</v>
      </c>
      <c r="L21" s="478">
        <v>0</v>
      </c>
      <c r="M21" s="478">
        <f t="shared" si="9"/>
        <v>0</v>
      </c>
      <c r="N21" s="581">
        <f t="shared" si="6"/>
        <v>0</v>
      </c>
      <c r="O21" s="465"/>
      <c r="P21" s="82">
        <f t="shared" si="1"/>
        <v>0</v>
      </c>
      <c r="Q21" s="83">
        <f t="shared" si="2"/>
        <v>0</v>
      </c>
    </row>
    <row r="22" spans="1:1025" ht="10.5" customHeight="1" x14ac:dyDescent="0.35">
      <c r="A22" s="128" t="s">
        <v>2249</v>
      </c>
      <c r="B22" s="432" t="s">
        <v>2250</v>
      </c>
      <c r="C22" s="526" t="s">
        <v>2251</v>
      </c>
      <c r="D22" s="535" t="s">
        <v>345</v>
      </c>
      <c r="E22" s="478">
        <v>18.824999999999999</v>
      </c>
      <c r="F22" s="478">
        <v>8.6890000000000001</v>
      </c>
      <c r="G22" s="478">
        <v>-8.6890000000000001</v>
      </c>
      <c r="H22" s="478">
        <f t="shared" si="8"/>
        <v>18.824999999999999</v>
      </c>
      <c r="I22" s="478">
        <v>0</v>
      </c>
      <c r="J22" s="478">
        <v>0</v>
      </c>
      <c r="K22" s="478">
        <v>0</v>
      </c>
      <c r="L22" s="478">
        <v>0</v>
      </c>
      <c r="M22" s="478">
        <f t="shared" si="9"/>
        <v>18.824999999999999</v>
      </c>
      <c r="N22" s="581">
        <f t="shared" si="6"/>
        <v>18.824999999999999</v>
      </c>
      <c r="O22" s="465"/>
      <c r="P22" s="82">
        <f t="shared" si="1"/>
        <v>0</v>
      </c>
      <c r="Q22" s="83">
        <f t="shared" si="2"/>
        <v>0</v>
      </c>
    </row>
    <row r="23" spans="1:1025" ht="10.5" customHeight="1" x14ac:dyDescent="0.35">
      <c r="A23" s="128" t="s">
        <v>2252</v>
      </c>
      <c r="B23" s="436" t="s">
        <v>2253</v>
      </c>
      <c r="C23" s="529" t="s">
        <v>2254</v>
      </c>
      <c r="D23" s="559" t="s">
        <v>345</v>
      </c>
      <c r="E23" s="482">
        <v>118.002</v>
      </c>
      <c r="F23" s="482">
        <v>6.2210000000000001</v>
      </c>
      <c r="G23" s="482">
        <v>-6.2210000000000001</v>
      </c>
      <c r="H23" s="478">
        <f t="shared" si="8"/>
        <v>118.002</v>
      </c>
      <c r="I23" s="482">
        <v>0</v>
      </c>
      <c r="J23" s="482">
        <v>1.39</v>
      </c>
      <c r="K23" s="482">
        <v>5.6000000000000001E-2</v>
      </c>
      <c r="L23" s="482">
        <v>-0.20599999999999999</v>
      </c>
      <c r="M23" s="478">
        <f t="shared" si="9"/>
        <v>119.24199999999999</v>
      </c>
      <c r="N23" s="581">
        <f t="shared" si="6"/>
        <v>118.002</v>
      </c>
      <c r="O23" s="465"/>
      <c r="P23" s="86">
        <f t="shared" si="1"/>
        <v>0</v>
      </c>
      <c r="Q23" s="87">
        <f t="shared" si="2"/>
        <v>0</v>
      </c>
    </row>
    <row r="24" spans="1:1025" ht="15" customHeight="1" x14ac:dyDescent="0.35">
      <c r="A24" s="128" t="s">
        <v>2255</v>
      </c>
      <c r="B24" s="429" t="s">
        <v>2256</v>
      </c>
      <c r="C24" s="525" t="s">
        <v>2257</v>
      </c>
      <c r="D24" s="535" t="s">
        <v>345</v>
      </c>
      <c r="E24" s="477">
        <v>1833.39</v>
      </c>
      <c r="F24" s="477">
        <v>8.4059999999999988</v>
      </c>
      <c r="G24" s="477">
        <v>-8.4059999999999988</v>
      </c>
      <c r="H24" s="477">
        <v>1833.39</v>
      </c>
      <c r="I24" s="477">
        <v>0</v>
      </c>
      <c r="J24" s="477">
        <v>93.683999999999997</v>
      </c>
      <c r="K24" s="477">
        <v>33.936999999999998</v>
      </c>
      <c r="L24" s="477">
        <v>-23.063000000000002</v>
      </c>
      <c r="M24" s="477">
        <v>1937.9480000000001</v>
      </c>
      <c r="N24" s="581">
        <f t="shared" si="6"/>
        <v>1833.39</v>
      </c>
      <c r="O24" s="465"/>
      <c r="P24" s="82">
        <f t="shared" si="1"/>
        <v>0</v>
      </c>
      <c r="Q24" s="83">
        <f t="shared" si="2"/>
        <v>2.2737367544323206E-13</v>
      </c>
    </row>
    <row r="25" spans="1:1025" ht="10.5" customHeight="1" x14ac:dyDescent="0.35">
      <c r="A25" s="128" t="s">
        <v>2258</v>
      </c>
      <c r="B25" s="432" t="s">
        <v>2259</v>
      </c>
      <c r="C25" s="526" t="s">
        <v>2260</v>
      </c>
      <c r="D25" s="535" t="s">
        <v>345</v>
      </c>
      <c r="E25" s="478">
        <v>950.74</v>
      </c>
      <c r="F25" s="478">
        <v>0</v>
      </c>
      <c r="G25" s="478">
        <v>0</v>
      </c>
      <c r="H25" s="478">
        <v>950.74</v>
      </c>
      <c r="I25" s="478">
        <v>0</v>
      </c>
      <c r="J25" s="478">
        <v>0.36899999999999999</v>
      </c>
      <c r="K25" s="478">
        <v>5.0999999999999997E-2</v>
      </c>
      <c r="L25" s="478">
        <v>-3.1139999999999999</v>
      </c>
      <c r="M25" s="478">
        <v>948.04600000000005</v>
      </c>
      <c r="N25" s="581">
        <f t="shared" si="6"/>
        <v>950.74</v>
      </c>
      <c r="O25" s="465"/>
      <c r="P25" s="82">
        <f t="shared" si="1"/>
        <v>0</v>
      </c>
      <c r="Q25" s="83">
        <f t="shared" si="2"/>
        <v>0</v>
      </c>
    </row>
    <row r="26" spans="1:1025" ht="10.5" customHeight="1" x14ac:dyDescent="0.35">
      <c r="A26" s="128" t="s">
        <v>2261</v>
      </c>
      <c r="B26" s="432" t="s">
        <v>2262</v>
      </c>
      <c r="C26" s="526" t="s">
        <v>2263</v>
      </c>
      <c r="D26" s="535" t="s">
        <v>345</v>
      </c>
      <c r="E26" s="478">
        <v>116.36499999999999</v>
      </c>
      <c r="F26" s="478">
        <v>1.798</v>
      </c>
      <c r="G26" s="478">
        <v>-1.798</v>
      </c>
      <c r="H26" s="478">
        <v>116.36499999999999</v>
      </c>
      <c r="I26" s="478">
        <v>0</v>
      </c>
      <c r="J26" s="478">
        <v>48.542000000000002</v>
      </c>
      <c r="K26" s="478">
        <v>3.827</v>
      </c>
      <c r="L26" s="478">
        <v>-5.484</v>
      </c>
      <c r="M26" s="478">
        <v>163.24999999999997</v>
      </c>
      <c r="N26" s="581">
        <f t="shared" si="6"/>
        <v>116.36499999999999</v>
      </c>
      <c r="O26" s="465"/>
      <c r="P26" s="82">
        <f t="shared" si="1"/>
        <v>0</v>
      </c>
      <c r="Q26" s="83">
        <f t="shared" si="2"/>
        <v>0</v>
      </c>
    </row>
    <row r="27" spans="1:1025" ht="10.5" customHeight="1" x14ac:dyDescent="0.35">
      <c r="A27" s="128" t="s">
        <v>2264</v>
      </c>
      <c r="B27" s="432" t="s">
        <v>2265</v>
      </c>
      <c r="C27" s="526" t="s">
        <v>2266</v>
      </c>
      <c r="D27" s="535" t="s">
        <v>345</v>
      </c>
      <c r="E27" s="478">
        <v>53.298999999999999</v>
      </c>
      <c r="F27" s="478">
        <v>1.8069999999999999</v>
      </c>
      <c r="G27" s="478">
        <v>-1.8069999999999999</v>
      </c>
      <c r="H27" s="478">
        <v>53.298999999999999</v>
      </c>
      <c r="I27" s="478">
        <v>0</v>
      </c>
      <c r="J27" s="478">
        <v>3.6429999999999998</v>
      </c>
      <c r="K27" s="478">
        <v>1.103</v>
      </c>
      <c r="L27" s="478">
        <v>-0.98</v>
      </c>
      <c r="M27" s="478">
        <v>57.065000000000005</v>
      </c>
      <c r="N27" s="581">
        <f t="shared" si="6"/>
        <v>53.298999999999999</v>
      </c>
      <c r="O27" s="465"/>
      <c r="P27" s="82">
        <f t="shared" si="1"/>
        <v>0</v>
      </c>
      <c r="Q27" s="83">
        <f t="shared" si="2"/>
        <v>0</v>
      </c>
    </row>
    <row r="28" spans="1:1025" ht="10.5" customHeight="1" x14ac:dyDescent="0.35">
      <c r="A28" s="128" t="s">
        <v>2267</v>
      </c>
      <c r="B28" s="432" t="s">
        <v>2268</v>
      </c>
      <c r="C28" s="526" t="s">
        <v>2269</v>
      </c>
      <c r="D28" s="535" t="s">
        <v>345</v>
      </c>
      <c r="E28" s="478">
        <v>193.458</v>
      </c>
      <c r="F28" s="478">
        <v>0</v>
      </c>
      <c r="G28" s="478">
        <v>0</v>
      </c>
      <c r="H28" s="478">
        <v>193.458</v>
      </c>
      <c r="I28" s="478">
        <v>0</v>
      </c>
      <c r="J28" s="478">
        <v>0</v>
      </c>
      <c r="K28" s="478">
        <v>0</v>
      </c>
      <c r="L28" s="478">
        <v>-3.4000000000000002E-2</v>
      </c>
      <c r="M28" s="478">
        <v>193.42400000000001</v>
      </c>
      <c r="N28" s="581">
        <f t="shared" si="6"/>
        <v>193.458</v>
      </c>
      <c r="O28" s="465"/>
      <c r="P28" s="82">
        <f t="shared" si="1"/>
        <v>0</v>
      </c>
      <c r="Q28" s="83">
        <f t="shared" si="2"/>
        <v>0</v>
      </c>
    </row>
    <row r="29" spans="1:1025" ht="10.5" customHeight="1" x14ac:dyDescent="0.35">
      <c r="A29" s="128" t="s">
        <v>2270</v>
      </c>
      <c r="B29" s="432" t="s">
        <v>2271</v>
      </c>
      <c r="C29" s="526" t="s">
        <v>2272</v>
      </c>
      <c r="D29" s="535" t="s">
        <v>345</v>
      </c>
      <c r="E29" s="478">
        <v>12.627000000000001</v>
      </c>
      <c r="F29" s="478">
        <v>0.86499999999999999</v>
      </c>
      <c r="G29" s="478">
        <v>-0.86499999999999999</v>
      </c>
      <c r="H29" s="478">
        <v>12.627000000000001</v>
      </c>
      <c r="I29" s="478">
        <v>0</v>
      </c>
      <c r="J29" s="478">
        <v>0</v>
      </c>
      <c r="K29" s="478">
        <v>0</v>
      </c>
      <c r="L29" s="478">
        <v>0</v>
      </c>
      <c r="M29" s="478">
        <v>12.627000000000001</v>
      </c>
      <c r="N29" s="581">
        <f t="shared" si="6"/>
        <v>12.627000000000001</v>
      </c>
      <c r="O29" s="465"/>
      <c r="P29" s="82">
        <f t="shared" si="1"/>
        <v>0</v>
      </c>
      <c r="Q29" s="83">
        <f t="shared" si="2"/>
        <v>0</v>
      </c>
    </row>
    <row r="30" spans="1:1025" s="586" customFormat="1" ht="27.9" customHeight="1" x14ac:dyDescent="0.35">
      <c r="A30" s="577" t="s">
        <v>2273</v>
      </c>
      <c r="B30" s="587" t="s">
        <v>2274</v>
      </c>
      <c r="C30" s="588" t="s">
        <v>2275</v>
      </c>
      <c r="D30" s="597" t="s">
        <v>345</v>
      </c>
      <c r="E30" s="592">
        <v>506.90100000000001</v>
      </c>
      <c r="F30" s="592">
        <v>3.9359999999999999</v>
      </c>
      <c r="G30" s="592">
        <v>-3.9359999999999999</v>
      </c>
      <c r="H30" s="592">
        <v>506.90100000000001</v>
      </c>
      <c r="I30" s="592">
        <v>0</v>
      </c>
      <c r="J30" s="592">
        <v>41.13</v>
      </c>
      <c r="K30" s="592">
        <v>28.956</v>
      </c>
      <c r="L30" s="592">
        <v>-13.451000000000001</v>
      </c>
      <c r="M30" s="592">
        <v>563.53600000000006</v>
      </c>
      <c r="N30" s="581">
        <f t="shared" si="6"/>
        <v>506.90100000000001</v>
      </c>
      <c r="O30" s="615"/>
      <c r="P30" s="590">
        <f t="shared" si="1"/>
        <v>0</v>
      </c>
      <c r="Q30" s="591">
        <f t="shared" si="2"/>
        <v>0</v>
      </c>
      <c r="R30" s="585"/>
      <c r="S30" s="585"/>
      <c r="T30" s="585"/>
      <c r="U30" s="585"/>
      <c r="V30" s="585"/>
      <c r="W30" s="585"/>
      <c r="X30" s="585"/>
      <c r="Y30" s="585"/>
      <c r="Z30" s="585"/>
      <c r="AA30" s="585"/>
      <c r="AB30" s="585"/>
      <c r="AC30" s="585"/>
      <c r="AD30" s="585"/>
      <c r="AE30" s="585"/>
      <c r="AF30" s="585"/>
      <c r="AG30" s="585"/>
      <c r="AH30" s="585"/>
      <c r="AI30" s="585"/>
      <c r="AJ30" s="585"/>
      <c r="AK30" s="585"/>
      <c r="AL30" s="585"/>
      <c r="AM30" s="585"/>
      <c r="AN30" s="585"/>
      <c r="AO30" s="585"/>
      <c r="AP30" s="585"/>
      <c r="AQ30" s="585"/>
      <c r="AR30" s="585"/>
      <c r="AS30" s="585"/>
      <c r="AT30" s="585"/>
      <c r="AU30" s="585"/>
      <c r="AV30" s="585"/>
      <c r="AW30" s="585"/>
      <c r="AX30" s="585"/>
      <c r="AY30" s="585"/>
      <c r="AZ30" s="585"/>
      <c r="BA30" s="585"/>
      <c r="BB30" s="585"/>
      <c r="BC30" s="585"/>
      <c r="BD30" s="585"/>
      <c r="BE30" s="585"/>
      <c r="BF30" s="585"/>
      <c r="BG30" s="585"/>
      <c r="BH30" s="585"/>
      <c r="BI30" s="585"/>
      <c r="BJ30" s="585"/>
      <c r="BK30" s="585"/>
      <c r="BL30" s="585"/>
      <c r="BM30" s="585"/>
      <c r="BN30" s="585"/>
      <c r="BO30" s="585"/>
      <c r="BP30" s="585"/>
      <c r="BQ30" s="585"/>
      <c r="BR30" s="585"/>
      <c r="BS30" s="585"/>
      <c r="BT30" s="585"/>
      <c r="BU30" s="585"/>
      <c r="BV30" s="585"/>
      <c r="BW30" s="585"/>
      <c r="BX30" s="585"/>
      <c r="BY30" s="585"/>
      <c r="BZ30" s="585"/>
      <c r="CA30" s="585"/>
      <c r="CB30" s="585"/>
      <c r="CC30" s="585"/>
      <c r="CD30" s="585"/>
      <c r="CE30" s="585"/>
      <c r="CF30" s="585"/>
      <c r="CG30" s="585"/>
      <c r="CH30" s="585"/>
      <c r="CI30" s="585"/>
      <c r="CJ30" s="585"/>
      <c r="CK30" s="585"/>
      <c r="CL30" s="585"/>
      <c r="CM30" s="585"/>
      <c r="CN30" s="585"/>
      <c r="CO30" s="585"/>
      <c r="CP30" s="585"/>
      <c r="CQ30" s="585"/>
      <c r="CR30" s="585"/>
      <c r="CS30" s="585"/>
      <c r="CT30" s="585"/>
      <c r="CU30" s="585"/>
      <c r="CV30" s="585"/>
      <c r="CW30" s="585"/>
      <c r="CX30" s="585"/>
      <c r="CY30" s="585"/>
      <c r="CZ30" s="585"/>
      <c r="DA30" s="585"/>
      <c r="DB30" s="585"/>
      <c r="DC30" s="585"/>
      <c r="DD30" s="585"/>
      <c r="DE30" s="585"/>
      <c r="DF30" s="585"/>
      <c r="DG30" s="585"/>
      <c r="DH30" s="585"/>
      <c r="DI30" s="585"/>
      <c r="DJ30" s="585"/>
      <c r="DK30" s="585"/>
      <c r="DL30" s="585"/>
      <c r="DM30" s="585"/>
      <c r="DN30" s="585"/>
      <c r="DO30" s="585"/>
      <c r="DP30" s="585"/>
      <c r="DQ30" s="585"/>
      <c r="DR30" s="585"/>
      <c r="DS30" s="585"/>
      <c r="DT30" s="585"/>
      <c r="DU30" s="585"/>
      <c r="DV30" s="585"/>
      <c r="DW30" s="585"/>
      <c r="DX30" s="585"/>
      <c r="DY30" s="585"/>
      <c r="DZ30" s="585"/>
      <c r="EA30" s="585"/>
      <c r="EB30" s="585"/>
      <c r="EC30" s="585"/>
      <c r="ED30" s="585"/>
      <c r="EE30" s="585"/>
      <c r="EF30" s="585"/>
      <c r="EG30" s="585"/>
      <c r="EH30" s="585"/>
      <c r="EI30" s="585"/>
      <c r="EJ30" s="585"/>
      <c r="EK30" s="585"/>
      <c r="EL30" s="585"/>
      <c r="EM30" s="585"/>
      <c r="EN30" s="585"/>
      <c r="EO30" s="585"/>
      <c r="EP30" s="585"/>
      <c r="EQ30" s="585"/>
      <c r="ER30" s="585"/>
      <c r="ES30" s="585"/>
      <c r="ET30" s="585"/>
      <c r="EU30" s="585"/>
      <c r="EV30" s="585"/>
      <c r="EW30" s="585"/>
      <c r="EX30" s="585"/>
      <c r="EY30" s="585"/>
      <c r="EZ30" s="585"/>
      <c r="FA30" s="585"/>
      <c r="FB30" s="585"/>
      <c r="FC30" s="585"/>
      <c r="FD30" s="585"/>
      <c r="FE30" s="585"/>
      <c r="FF30" s="585"/>
      <c r="FG30" s="585"/>
      <c r="FH30" s="585"/>
      <c r="FI30" s="585"/>
      <c r="FJ30" s="585"/>
      <c r="FK30" s="585"/>
      <c r="FL30" s="585"/>
      <c r="FM30" s="585"/>
      <c r="FN30" s="585"/>
      <c r="FO30" s="585"/>
      <c r="FP30" s="585"/>
      <c r="FQ30" s="585"/>
      <c r="FR30" s="585"/>
      <c r="FS30" s="585"/>
      <c r="FT30" s="585"/>
      <c r="FU30" s="585"/>
      <c r="FV30" s="585"/>
      <c r="FW30" s="585"/>
      <c r="FX30" s="585"/>
      <c r="FY30" s="585"/>
      <c r="FZ30" s="585"/>
      <c r="GA30" s="585"/>
      <c r="GB30" s="585"/>
      <c r="GC30" s="585"/>
      <c r="GD30" s="585"/>
      <c r="GE30" s="585"/>
      <c r="GF30" s="585"/>
      <c r="GG30" s="585"/>
      <c r="GH30" s="585"/>
      <c r="GI30" s="585"/>
      <c r="GJ30" s="585"/>
      <c r="GK30" s="585"/>
      <c r="GL30" s="585"/>
      <c r="GM30" s="585"/>
      <c r="GN30" s="585"/>
      <c r="GO30" s="585"/>
      <c r="GP30" s="585"/>
      <c r="GQ30" s="585"/>
      <c r="GR30" s="585"/>
      <c r="GS30" s="585"/>
      <c r="GT30" s="585"/>
      <c r="GU30" s="585"/>
      <c r="GV30" s="585"/>
      <c r="GW30" s="585"/>
      <c r="GX30" s="585"/>
      <c r="GY30" s="585"/>
      <c r="GZ30" s="585"/>
      <c r="HA30" s="585"/>
      <c r="HB30" s="585"/>
      <c r="HC30" s="585"/>
      <c r="HD30" s="585"/>
      <c r="HE30" s="585"/>
      <c r="HF30" s="585"/>
      <c r="HG30" s="585"/>
      <c r="HH30" s="585"/>
      <c r="HI30" s="585"/>
      <c r="HJ30" s="585"/>
      <c r="HK30" s="585"/>
      <c r="HL30" s="585"/>
      <c r="HM30" s="585"/>
      <c r="HN30" s="585"/>
      <c r="HO30" s="585"/>
      <c r="HP30" s="585"/>
      <c r="HQ30" s="585"/>
      <c r="HR30" s="585"/>
      <c r="HS30" s="585"/>
      <c r="HT30" s="585"/>
      <c r="HU30" s="585"/>
      <c r="HV30" s="585"/>
      <c r="HW30" s="585"/>
      <c r="HX30" s="585"/>
      <c r="HY30" s="585"/>
      <c r="HZ30" s="585"/>
      <c r="IA30" s="585"/>
      <c r="IB30" s="585"/>
      <c r="IC30" s="585"/>
      <c r="ID30" s="585"/>
      <c r="IE30" s="585"/>
      <c r="IF30" s="585"/>
      <c r="IG30" s="585"/>
      <c r="IH30" s="585"/>
      <c r="II30" s="585"/>
      <c r="IJ30" s="585"/>
      <c r="IK30" s="585"/>
      <c r="IL30" s="585"/>
      <c r="IM30" s="585"/>
      <c r="IN30" s="585"/>
      <c r="IO30" s="585"/>
      <c r="IP30" s="585"/>
      <c r="IQ30" s="585"/>
      <c r="IR30" s="585"/>
      <c r="IS30" s="585"/>
      <c r="IT30" s="585"/>
      <c r="IU30" s="585"/>
      <c r="IV30" s="585"/>
      <c r="IW30" s="585"/>
      <c r="IX30" s="585"/>
      <c r="IY30" s="585"/>
      <c r="IZ30" s="585"/>
      <c r="JA30" s="585"/>
      <c r="JB30" s="585"/>
      <c r="JC30" s="585"/>
      <c r="JD30" s="585"/>
      <c r="JE30" s="585"/>
      <c r="JF30" s="585"/>
      <c r="JG30" s="585"/>
      <c r="JH30" s="585"/>
      <c r="JI30" s="585"/>
      <c r="JJ30" s="585"/>
      <c r="JK30" s="585"/>
      <c r="JL30" s="585"/>
      <c r="JM30" s="585"/>
      <c r="JN30" s="585"/>
      <c r="JO30" s="585"/>
      <c r="JP30" s="585"/>
      <c r="JQ30" s="585"/>
      <c r="JR30" s="585"/>
      <c r="JS30" s="585"/>
      <c r="JT30" s="585"/>
      <c r="JU30" s="585"/>
      <c r="JV30" s="585"/>
      <c r="JW30" s="585"/>
      <c r="JX30" s="585"/>
      <c r="JY30" s="585"/>
      <c r="JZ30" s="585"/>
      <c r="KA30" s="585"/>
      <c r="KB30" s="585"/>
      <c r="KC30" s="585"/>
      <c r="KD30" s="585"/>
      <c r="KE30" s="585"/>
      <c r="KF30" s="585"/>
      <c r="KG30" s="585"/>
      <c r="KH30" s="585"/>
      <c r="KI30" s="585"/>
      <c r="KJ30" s="585"/>
      <c r="KK30" s="585"/>
      <c r="KL30" s="585"/>
      <c r="KM30" s="585"/>
      <c r="KN30" s="585"/>
      <c r="KO30" s="585"/>
      <c r="KP30" s="585"/>
      <c r="KQ30" s="585"/>
      <c r="KR30" s="585"/>
      <c r="KS30" s="585"/>
      <c r="KT30" s="585"/>
      <c r="KU30" s="585"/>
      <c r="KV30" s="585"/>
      <c r="KW30" s="585"/>
      <c r="KX30" s="585"/>
      <c r="KY30" s="585"/>
      <c r="KZ30" s="585"/>
      <c r="LA30" s="585"/>
      <c r="LB30" s="585"/>
      <c r="LC30" s="585"/>
      <c r="LD30" s="585"/>
      <c r="LE30" s="585"/>
      <c r="LF30" s="585"/>
      <c r="LG30" s="585"/>
      <c r="LH30" s="585"/>
      <c r="LI30" s="585"/>
      <c r="LJ30" s="585"/>
      <c r="LK30" s="585"/>
      <c r="LL30" s="585"/>
      <c r="LM30" s="585"/>
      <c r="LN30" s="585"/>
      <c r="LO30" s="585"/>
      <c r="LP30" s="585"/>
      <c r="LQ30" s="585"/>
      <c r="LR30" s="585"/>
      <c r="LS30" s="585"/>
      <c r="LT30" s="585"/>
      <c r="LU30" s="585"/>
      <c r="LV30" s="585"/>
      <c r="LW30" s="585"/>
      <c r="LX30" s="585"/>
      <c r="LY30" s="585"/>
      <c r="LZ30" s="585"/>
      <c r="MA30" s="585"/>
      <c r="MB30" s="585"/>
      <c r="MC30" s="585"/>
      <c r="MD30" s="585"/>
      <c r="ME30" s="585"/>
      <c r="MF30" s="585"/>
      <c r="MG30" s="585"/>
      <c r="MH30" s="585"/>
      <c r="MI30" s="585"/>
      <c r="MJ30" s="585"/>
      <c r="MK30" s="585"/>
      <c r="ML30" s="585"/>
      <c r="MM30" s="585"/>
      <c r="MN30" s="585"/>
      <c r="MO30" s="585"/>
      <c r="MP30" s="585"/>
      <c r="MQ30" s="585"/>
      <c r="MR30" s="585"/>
      <c r="MS30" s="585"/>
      <c r="MT30" s="585"/>
      <c r="MU30" s="585"/>
      <c r="MV30" s="585"/>
      <c r="MW30" s="585"/>
      <c r="MX30" s="585"/>
      <c r="MY30" s="585"/>
      <c r="MZ30" s="585"/>
      <c r="NA30" s="585"/>
      <c r="NB30" s="585"/>
      <c r="NC30" s="585"/>
      <c r="ND30" s="585"/>
      <c r="NE30" s="585"/>
      <c r="NF30" s="585"/>
      <c r="NG30" s="585"/>
      <c r="NH30" s="585"/>
      <c r="NI30" s="585"/>
      <c r="NJ30" s="585"/>
      <c r="NK30" s="585"/>
      <c r="NL30" s="585"/>
      <c r="NM30" s="585"/>
      <c r="NN30" s="585"/>
      <c r="NO30" s="585"/>
      <c r="NP30" s="585"/>
      <c r="NQ30" s="585"/>
      <c r="NR30" s="585"/>
      <c r="NS30" s="585"/>
      <c r="NT30" s="585"/>
      <c r="NU30" s="585"/>
      <c r="NV30" s="585"/>
      <c r="NW30" s="585"/>
      <c r="NX30" s="585"/>
      <c r="NY30" s="585"/>
      <c r="NZ30" s="585"/>
      <c r="OA30" s="585"/>
      <c r="OB30" s="585"/>
      <c r="OC30" s="585"/>
      <c r="OD30" s="585"/>
      <c r="OE30" s="585"/>
      <c r="OF30" s="585"/>
      <c r="OG30" s="585"/>
      <c r="OH30" s="585"/>
      <c r="OI30" s="585"/>
      <c r="OJ30" s="585"/>
      <c r="OK30" s="585"/>
      <c r="OL30" s="585"/>
      <c r="OM30" s="585"/>
      <c r="ON30" s="585"/>
      <c r="OO30" s="585"/>
      <c r="OP30" s="585"/>
      <c r="OQ30" s="585"/>
      <c r="OR30" s="585"/>
      <c r="OS30" s="585"/>
      <c r="OT30" s="585"/>
      <c r="OU30" s="585"/>
      <c r="OV30" s="585"/>
      <c r="OW30" s="585"/>
      <c r="OX30" s="585"/>
      <c r="OY30" s="585"/>
      <c r="OZ30" s="585"/>
      <c r="PA30" s="585"/>
      <c r="PB30" s="585"/>
      <c r="PC30" s="585"/>
      <c r="PD30" s="585"/>
      <c r="PE30" s="585"/>
      <c r="PF30" s="585"/>
      <c r="PG30" s="585"/>
      <c r="PH30" s="585"/>
      <c r="PI30" s="585"/>
      <c r="PJ30" s="585"/>
      <c r="PK30" s="585"/>
      <c r="PL30" s="585"/>
      <c r="PM30" s="585"/>
      <c r="PN30" s="585"/>
      <c r="PO30" s="585"/>
      <c r="PP30" s="585"/>
      <c r="PQ30" s="585"/>
      <c r="PR30" s="585"/>
      <c r="PS30" s="585"/>
      <c r="PT30" s="585"/>
      <c r="PU30" s="585"/>
      <c r="PV30" s="585"/>
      <c r="PW30" s="585"/>
      <c r="PX30" s="585"/>
      <c r="PY30" s="585"/>
      <c r="PZ30" s="585"/>
      <c r="QA30" s="585"/>
      <c r="QB30" s="585"/>
      <c r="QC30" s="585"/>
      <c r="QD30" s="585"/>
      <c r="QE30" s="585"/>
      <c r="QF30" s="585"/>
      <c r="QG30" s="585"/>
      <c r="QH30" s="585"/>
      <c r="QI30" s="585"/>
      <c r="QJ30" s="585"/>
      <c r="QK30" s="585"/>
      <c r="QL30" s="585"/>
      <c r="QM30" s="585"/>
      <c r="QN30" s="585"/>
      <c r="QO30" s="585"/>
      <c r="QP30" s="585"/>
      <c r="QQ30" s="585"/>
      <c r="QR30" s="585"/>
      <c r="QS30" s="585"/>
      <c r="QT30" s="585"/>
      <c r="QU30" s="585"/>
      <c r="QV30" s="585"/>
      <c r="QW30" s="585"/>
      <c r="QX30" s="585"/>
      <c r="QY30" s="585"/>
      <c r="QZ30" s="585"/>
      <c r="RA30" s="585"/>
      <c r="RB30" s="585"/>
      <c r="RC30" s="585"/>
      <c r="RD30" s="585"/>
      <c r="RE30" s="585"/>
      <c r="RF30" s="585"/>
      <c r="RG30" s="585"/>
      <c r="RH30" s="585"/>
      <c r="RI30" s="585"/>
      <c r="RJ30" s="585"/>
      <c r="RK30" s="585"/>
      <c r="RL30" s="585"/>
      <c r="RM30" s="585"/>
      <c r="RN30" s="585"/>
      <c r="RO30" s="585"/>
      <c r="RP30" s="585"/>
      <c r="RQ30" s="585"/>
      <c r="RR30" s="585"/>
      <c r="RS30" s="585"/>
      <c r="RT30" s="585"/>
      <c r="RU30" s="585"/>
      <c r="RV30" s="585"/>
      <c r="RW30" s="585"/>
      <c r="RX30" s="585"/>
      <c r="RY30" s="585"/>
      <c r="RZ30" s="585"/>
      <c r="SA30" s="585"/>
      <c r="SB30" s="585"/>
      <c r="SC30" s="585"/>
      <c r="SD30" s="585"/>
      <c r="SE30" s="585"/>
      <c r="SF30" s="585"/>
      <c r="SG30" s="585"/>
      <c r="SH30" s="585"/>
      <c r="SI30" s="585"/>
      <c r="SJ30" s="585"/>
      <c r="SK30" s="585"/>
      <c r="SL30" s="585"/>
      <c r="SM30" s="585"/>
      <c r="SN30" s="585"/>
      <c r="SO30" s="585"/>
      <c r="SP30" s="585"/>
      <c r="SQ30" s="585"/>
      <c r="SR30" s="585"/>
      <c r="SS30" s="585"/>
      <c r="ST30" s="585"/>
      <c r="SU30" s="585"/>
      <c r="SV30" s="585"/>
      <c r="SW30" s="585"/>
      <c r="SX30" s="585"/>
      <c r="SY30" s="585"/>
      <c r="SZ30" s="585"/>
      <c r="TA30" s="585"/>
      <c r="TB30" s="585"/>
      <c r="TC30" s="585"/>
      <c r="TD30" s="585"/>
      <c r="TE30" s="585"/>
      <c r="TF30" s="585"/>
      <c r="TG30" s="585"/>
      <c r="TH30" s="585"/>
      <c r="TI30" s="585"/>
      <c r="TJ30" s="585"/>
      <c r="TK30" s="585"/>
      <c r="TL30" s="585"/>
      <c r="TM30" s="585"/>
      <c r="TN30" s="585"/>
      <c r="TO30" s="585"/>
      <c r="TP30" s="585"/>
      <c r="TQ30" s="585"/>
      <c r="TR30" s="585"/>
      <c r="TS30" s="585"/>
      <c r="TT30" s="585"/>
      <c r="TU30" s="585"/>
      <c r="TV30" s="585"/>
      <c r="TW30" s="585"/>
      <c r="TX30" s="585"/>
      <c r="TY30" s="585"/>
      <c r="TZ30" s="585"/>
      <c r="UA30" s="585"/>
      <c r="UB30" s="585"/>
      <c r="UC30" s="585"/>
      <c r="UD30" s="585"/>
      <c r="UE30" s="585"/>
      <c r="UF30" s="585"/>
      <c r="UG30" s="585"/>
      <c r="UH30" s="585"/>
      <c r="UI30" s="585"/>
      <c r="UJ30" s="585"/>
      <c r="UK30" s="585"/>
      <c r="UL30" s="585"/>
      <c r="UM30" s="585"/>
      <c r="UN30" s="585"/>
      <c r="UO30" s="585"/>
      <c r="UP30" s="585"/>
      <c r="UQ30" s="585"/>
      <c r="UR30" s="585"/>
      <c r="US30" s="585"/>
      <c r="UT30" s="585"/>
      <c r="UU30" s="585"/>
      <c r="UV30" s="585"/>
      <c r="UW30" s="585"/>
      <c r="UX30" s="585"/>
      <c r="UY30" s="585"/>
      <c r="UZ30" s="585"/>
      <c r="VA30" s="585"/>
      <c r="VB30" s="585"/>
      <c r="VC30" s="585"/>
      <c r="VD30" s="585"/>
      <c r="VE30" s="585"/>
      <c r="VF30" s="585"/>
      <c r="VG30" s="585"/>
      <c r="VH30" s="585"/>
      <c r="VI30" s="585"/>
      <c r="VJ30" s="585"/>
      <c r="VK30" s="585"/>
      <c r="VL30" s="585"/>
      <c r="VM30" s="585"/>
      <c r="VN30" s="585"/>
      <c r="VO30" s="585"/>
      <c r="VP30" s="585"/>
      <c r="VQ30" s="585"/>
      <c r="VR30" s="585"/>
      <c r="VS30" s="585"/>
      <c r="VT30" s="585"/>
      <c r="VU30" s="585"/>
      <c r="VV30" s="585"/>
      <c r="VW30" s="585"/>
      <c r="VX30" s="585"/>
      <c r="VY30" s="585"/>
      <c r="VZ30" s="585"/>
      <c r="WA30" s="585"/>
      <c r="WB30" s="585"/>
      <c r="WC30" s="585"/>
      <c r="WD30" s="585"/>
      <c r="WE30" s="585"/>
      <c r="WF30" s="585"/>
      <c r="WG30" s="585"/>
      <c r="WH30" s="585"/>
      <c r="WI30" s="585"/>
      <c r="WJ30" s="585"/>
      <c r="WK30" s="585"/>
      <c r="WL30" s="585"/>
      <c r="WM30" s="585"/>
      <c r="WN30" s="585"/>
      <c r="WO30" s="585"/>
      <c r="WP30" s="585"/>
      <c r="WQ30" s="585"/>
      <c r="WR30" s="585"/>
      <c r="WS30" s="585"/>
      <c r="WT30" s="585"/>
      <c r="WU30" s="585"/>
      <c r="WV30" s="585"/>
      <c r="WW30" s="585"/>
      <c r="WX30" s="585"/>
      <c r="WY30" s="585"/>
      <c r="WZ30" s="585"/>
      <c r="XA30" s="585"/>
      <c r="XB30" s="585"/>
      <c r="XC30" s="585"/>
      <c r="XD30" s="585"/>
      <c r="XE30" s="585"/>
      <c r="XF30" s="585"/>
      <c r="XG30" s="585"/>
      <c r="XH30" s="585"/>
      <c r="XI30" s="585"/>
      <c r="XJ30" s="585"/>
      <c r="XK30" s="585"/>
      <c r="XL30" s="585"/>
      <c r="XM30" s="585"/>
      <c r="XN30" s="585"/>
      <c r="XO30" s="585"/>
      <c r="XP30" s="585"/>
      <c r="XQ30" s="585"/>
      <c r="XR30" s="585"/>
      <c r="XS30" s="585"/>
      <c r="XT30" s="585"/>
      <c r="XU30" s="585"/>
      <c r="XV30" s="585"/>
      <c r="XW30" s="585"/>
      <c r="XX30" s="585"/>
      <c r="XY30" s="585"/>
      <c r="XZ30" s="585"/>
      <c r="YA30" s="585"/>
      <c r="YB30" s="585"/>
      <c r="YC30" s="585"/>
      <c r="YD30" s="585"/>
      <c r="YE30" s="585"/>
      <c r="YF30" s="585"/>
      <c r="YG30" s="585"/>
      <c r="YH30" s="585"/>
      <c r="YI30" s="585"/>
      <c r="YJ30" s="585"/>
      <c r="YK30" s="585"/>
      <c r="YL30" s="585"/>
      <c r="YM30" s="585"/>
      <c r="YN30" s="585"/>
      <c r="YO30" s="585"/>
      <c r="YP30" s="585"/>
      <c r="YQ30" s="585"/>
      <c r="YR30" s="585"/>
      <c r="YS30" s="585"/>
      <c r="YT30" s="585"/>
      <c r="YU30" s="585"/>
      <c r="YV30" s="585"/>
      <c r="YW30" s="585"/>
      <c r="YX30" s="585"/>
      <c r="YY30" s="585"/>
      <c r="YZ30" s="585"/>
      <c r="ZA30" s="585"/>
      <c r="ZB30" s="585"/>
      <c r="ZC30" s="585"/>
      <c r="ZD30" s="585"/>
      <c r="ZE30" s="585"/>
      <c r="ZF30" s="585"/>
      <c r="ZG30" s="585"/>
      <c r="ZH30" s="585"/>
      <c r="ZI30" s="585"/>
      <c r="ZJ30" s="585"/>
      <c r="ZK30" s="585"/>
      <c r="ZL30" s="585"/>
      <c r="ZM30" s="585"/>
      <c r="ZN30" s="585"/>
      <c r="ZO30" s="585"/>
      <c r="ZP30" s="585"/>
      <c r="ZQ30" s="585"/>
      <c r="ZR30" s="585"/>
      <c r="ZS30" s="585"/>
      <c r="ZT30" s="585"/>
      <c r="ZU30" s="585"/>
      <c r="ZV30" s="585"/>
      <c r="ZW30" s="585"/>
      <c r="ZX30" s="585"/>
      <c r="ZY30" s="585"/>
      <c r="ZZ30" s="585"/>
      <c r="AAA30" s="585"/>
      <c r="AAB30" s="585"/>
      <c r="AAC30" s="585"/>
      <c r="AAD30" s="585"/>
      <c r="AAE30" s="585"/>
      <c r="AAF30" s="585"/>
      <c r="AAG30" s="585"/>
      <c r="AAH30" s="585"/>
      <c r="AAI30" s="585"/>
      <c r="AAJ30" s="585"/>
      <c r="AAK30" s="585"/>
      <c r="AAL30" s="585"/>
      <c r="AAM30" s="585"/>
      <c r="AAN30" s="585"/>
      <c r="AAO30" s="585"/>
      <c r="AAP30" s="585"/>
      <c r="AAQ30" s="585"/>
      <c r="AAR30" s="585"/>
      <c r="AAS30" s="585"/>
      <c r="AAT30" s="585"/>
      <c r="AAU30" s="585"/>
      <c r="AAV30" s="585"/>
      <c r="AAW30" s="585"/>
      <c r="AAX30" s="585"/>
      <c r="AAY30" s="585"/>
      <c r="AAZ30" s="585"/>
      <c r="ABA30" s="585"/>
      <c r="ABB30" s="585"/>
      <c r="ABC30" s="585"/>
      <c r="ABD30" s="585"/>
      <c r="ABE30" s="585"/>
      <c r="ABF30" s="585"/>
      <c r="ABG30" s="585"/>
      <c r="ABH30" s="585"/>
      <c r="ABI30" s="585"/>
      <c r="ABJ30" s="585"/>
      <c r="ABK30" s="585"/>
      <c r="ABL30" s="585"/>
      <c r="ABM30" s="585"/>
      <c r="ABN30" s="585"/>
      <c r="ABO30" s="585"/>
      <c r="ABP30" s="585"/>
      <c r="ABQ30" s="585"/>
      <c r="ABR30" s="585"/>
      <c r="ABS30" s="585"/>
      <c r="ABT30" s="585"/>
      <c r="ABU30" s="585"/>
      <c r="ABV30" s="585"/>
      <c r="ABW30" s="585"/>
      <c r="ABX30" s="585"/>
      <c r="ABY30" s="585"/>
      <c r="ABZ30" s="585"/>
      <c r="ACA30" s="585"/>
      <c r="ACB30" s="585"/>
      <c r="ACC30" s="585"/>
      <c r="ACD30" s="585"/>
      <c r="ACE30" s="585"/>
      <c r="ACF30" s="585"/>
      <c r="ACG30" s="585"/>
      <c r="ACH30" s="585"/>
      <c r="ACI30" s="585"/>
      <c r="ACJ30" s="585"/>
      <c r="ACK30" s="585"/>
      <c r="ACL30" s="585"/>
      <c r="ACM30" s="585"/>
      <c r="ACN30" s="585"/>
      <c r="ACO30" s="585"/>
      <c r="ACP30" s="585"/>
      <c r="ACQ30" s="585"/>
      <c r="ACR30" s="585"/>
      <c r="ACS30" s="585"/>
      <c r="ACT30" s="585"/>
      <c r="ACU30" s="585"/>
      <c r="ACV30" s="585"/>
      <c r="ACW30" s="585"/>
      <c r="ACX30" s="585"/>
      <c r="ACY30" s="585"/>
      <c r="ACZ30" s="585"/>
      <c r="ADA30" s="585"/>
      <c r="ADB30" s="585"/>
      <c r="ADC30" s="585"/>
      <c r="ADD30" s="585"/>
      <c r="ADE30" s="585"/>
      <c r="ADF30" s="585"/>
      <c r="ADG30" s="585"/>
      <c r="ADH30" s="585"/>
      <c r="ADI30" s="585"/>
      <c r="ADJ30" s="585"/>
      <c r="ADK30" s="585"/>
      <c r="ADL30" s="585"/>
      <c r="ADM30" s="585"/>
      <c r="ADN30" s="585"/>
      <c r="ADO30" s="585"/>
      <c r="ADP30" s="585"/>
      <c r="ADQ30" s="585"/>
      <c r="ADR30" s="585"/>
      <c r="ADS30" s="585"/>
      <c r="ADT30" s="585"/>
      <c r="ADU30" s="585"/>
      <c r="ADV30" s="585"/>
      <c r="ADW30" s="585"/>
      <c r="ADX30" s="585"/>
      <c r="ADY30" s="585"/>
      <c r="ADZ30" s="585"/>
      <c r="AEA30" s="585"/>
      <c r="AEB30" s="585"/>
      <c r="AEC30" s="585"/>
      <c r="AED30" s="585"/>
      <c r="AEE30" s="585"/>
      <c r="AEF30" s="585"/>
      <c r="AEG30" s="585"/>
      <c r="AEH30" s="585"/>
      <c r="AEI30" s="585"/>
      <c r="AEJ30" s="585"/>
      <c r="AEK30" s="585"/>
      <c r="AEL30" s="585"/>
      <c r="AEM30" s="585"/>
      <c r="AEN30" s="585"/>
      <c r="AEO30" s="585"/>
      <c r="AEP30" s="585"/>
      <c r="AEQ30" s="585"/>
      <c r="AER30" s="585"/>
      <c r="AES30" s="585"/>
      <c r="AET30" s="585"/>
      <c r="AEU30" s="585"/>
      <c r="AEV30" s="585"/>
      <c r="AEW30" s="585"/>
      <c r="AEX30" s="585"/>
      <c r="AEY30" s="585"/>
      <c r="AEZ30" s="585"/>
      <c r="AFA30" s="585"/>
      <c r="AFB30" s="585"/>
      <c r="AFC30" s="585"/>
      <c r="AFD30" s="585"/>
      <c r="AFE30" s="585"/>
      <c r="AFF30" s="585"/>
      <c r="AFG30" s="585"/>
      <c r="AFH30" s="585"/>
      <c r="AFI30" s="585"/>
      <c r="AFJ30" s="585"/>
      <c r="AFK30" s="585"/>
      <c r="AFL30" s="585"/>
      <c r="AFM30" s="585"/>
      <c r="AFN30" s="585"/>
      <c r="AFO30" s="585"/>
      <c r="AFP30" s="585"/>
      <c r="AFQ30" s="585"/>
      <c r="AFR30" s="585"/>
      <c r="AFS30" s="585"/>
      <c r="AFT30" s="585"/>
      <c r="AFU30" s="585"/>
      <c r="AFV30" s="585"/>
      <c r="AFW30" s="585"/>
      <c r="AFX30" s="585"/>
      <c r="AFY30" s="585"/>
      <c r="AFZ30" s="585"/>
      <c r="AGA30" s="585"/>
      <c r="AGB30" s="585"/>
      <c r="AGC30" s="585"/>
      <c r="AGD30" s="585"/>
      <c r="AGE30" s="585"/>
      <c r="AGF30" s="585"/>
      <c r="AGG30" s="585"/>
      <c r="AGH30" s="585"/>
      <c r="AGI30" s="585"/>
      <c r="AGJ30" s="585"/>
      <c r="AGK30" s="585"/>
      <c r="AGL30" s="585"/>
      <c r="AGM30" s="585"/>
      <c r="AGN30" s="585"/>
      <c r="AGO30" s="585"/>
      <c r="AGP30" s="585"/>
      <c r="AGQ30" s="585"/>
      <c r="AGR30" s="585"/>
      <c r="AGS30" s="585"/>
      <c r="AGT30" s="585"/>
      <c r="AGU30" s="585"/>
      <c r="AGV30" s="585"/>
      <c r="AGW30" s="585"/>
      <c r="AGX30" s="585"/>
      <c r="AGY30" s="585"/>
      <c r="AGZ30" s="585"/>
      <c r="AHA30" s="585"/>
      <c r="AHB30" s="585"/>
      <c r="AHC30" s="585"/>
      <c r="AHD30" s="585"/>
      <c r="AHE30" s="585"/>
      <c r="AHF30" s="585"/>
      <c r="AHG30" s="585"/>
      <c r="AHH30" s="585"/>
      <c r="AHI30" s="585"/>
      <c r="AHJ30" s="585"/>
      <c r="AHK30" s="585"/>
      <c r="AHL30" s="585"/>
      <c r="AHM30" s="585"/>
      <c r="AHN30" s="585"/>
      <c r="AHO30" s="585"/>
      <c r="AHP30" s="585"/>
      <c r="AHQ30" s="585"/>
      <c r="AHR30" s="585"/>
      <c r="AHS30" s="585"/>
      <c r="AHT30" s="585"/>
      <c r="AHU30" s="585"/>
      <c r="AHV30" s="585"/>
      <c r="AHW30" s="585"/>
      <c r="AHX30" s="585"/>
      <c r="AHY30" s="585"/>
      <c r="AHZ30" s="585"/>
      <c r="AIA30" s="585"/>
      <c r="AIB30" s="585"/>
      <c r="AIC30" s="585"/>
      <c r="AID30" s="585"/>
      <c r="AIE30" s="585"/>
      <c r="AIF30" s="585"/>
      <c r="AIG30" s="585"/>
      <c r="AIH30" s="585"/>
      <c r="AII30" s="585"/>
      <c r="AIJ30" s="585"/>
      <c r="AIK30" s="585"/>
      <c r="AIL30" s="585"/>
      <c r="AIM30" s="585"/>
      <c r="AIN30" s="585"/>
      <c r="AIO30" s="585"/>
      <c r="AIP30" s="585"/>
      <c r="AIQ30" s="585"/>
      <c r="AIR30" s="585"/>
      <c r="AIS30" s="585"/>
      <c r="AIT30" s="585"/>
      <c r="AIU30" s="585"/>
      <c r="AIV30" s="585"/>
      <c r="AIW30" s="585"/>
      <c r="AIX30" s="585"/>
      <c r="AIY30" s="585"/>
      <c r="AIZ30" s="585"/>
      <c r="AJA30" s="585"/>
      <c r="AJB30" s="585"/>
      <c r="AJC30" s="585"/>
      <c r="AJD30" s="585"/>
      <c r="AJE30" s="585"/>
      <c r="AJF30" s="585"/>
      <c r="AJG30" s="585"/>
      <c r="AJH30" s="585"/>
      <c r="AJI30" s="585"/>
      <c r="AJJ30" s="585"/>
      <c r="AJK30" s="585"/>
      <c r="AJL30" s="585"/>
      <c r="AJM30" s="585"/>
      <c r="AJN30" s="585"/>
      <c r="AJO30" s="585"/>
      <c r="AJP30" s="585"/>
      <c r="AJQ30" s="585"/>
      <c r="AJR30" s="585"/>
      <c r="AJS30" s="585"/>
      <c r="AJT30" s="585"/>
      <c r="AJU30" s="585"/>
      <c r="AJV30" s="585"/>
      <c r="AJW30" s="585"/>
      <c r="AJX30" s="585"/>
      <c r="AJY30" s="585"/>
      <c r="AJZ30" s="585"/>
      <c r="AKA30" s="585"/>
      <c r="AKB30" s="585"/>
      <c r="AKC30" s="585"/>
      <c r="AKD30" s="585"/>
      <c r="AKE30" s="585"/>
      <c r="AKF30" s="585"/>
      <c r="AKG30" s="585"/>
      <c r="AKH30" s="585"/>
      <c r="AKI30" s="585"/>
      <c r="AKJ30" s="585"/>
      <c r="AKK30" s="585"/>
      <c r="AKL30" s="585"/>
      <c r="AKM30" s="585"/>
      <c r="AKN30" s="585"/>
      <c r="AKO30" s="585"/>
      <c r="AKP30" s="585"/>
      <c r="AKQ30" s="585"/>
      <c r="AKR30" s="585"/>
      <c r="AKS30" s="585"/>
      <c r="AKT30" s="585"/>
      <c r="AKU30" s="585"/>
      <c r="AKV30" s="585"/>
      <c r="AKW30" s="585"/>
      <c r="AKX30" s="585"/>
      <c r="AKY30" s="585"/>
      <c r="AKZ30" s="585"/>
      <c r="ALA30" s="585"/>
      <c r="ALB30" s="585"/>
      <c r="ALC30" s="585"/>
      <c r="ALD30" s="585"/>
      <c r="ALE30" s="585"/>
      <c r="ALF30" s="585"/>
      <c r="ALG30" s="585"/>
      <c r="ALH30" s="585"/>
      <c r="ALI30" s="585"/>
      <c r="ALJ30" s="585"/>
      <c r="ALK30" s="585"/>
      <c r="ALL30" s="585"/>
      <c r="ALM30" s="585"/>
      <c r="ALN30" s="585"/>
      <c r="ALO30" s="585"/>
      <c r="ALP30" s="585"/>
      <c r="ALQ30" s="585"/>
      <c r="ALR30" s="585"/>
      <c r="ALS30" s="585"/>
      <c r="ALT30" s="585"/>
      <c r="ALU30" s="585"/>
      <c r="ALV30" s="585"/>
      <c r="ALW30" s="585"/>
      <c r="ALX30" s="585"/>
      <c r="ALY30" s="585"/>
      <c r="ALZ30" s="585"/>
      <c r="AMA30" s="585"/>
      <c r="AMB30" s="585"/>
      <c r="AMC30" s="585"/>
      <c r="AMD30" s="585"/>
      <c r="AME30" s="585"/>
      <c r="AMF30" s="585"/>
      <c r="AMG30" s="585"/>
      <c r="AMH30" s="585"/>
      <c r="AMI30" s="585"/>
      <c r="AMJ30" s="585"/>
      <c r="AMK30" s="585"/>
    </row>
    <row r="31" spans="1:1025" ht="15" customHeight="1" x14ac:dyDescent="0.35">
      <c r="A31" s="128" t="s">
        <v>2276</v>
      </c>
      <c r="B31" s="429" t="s">
        <v>2277</v>
      </c>
      <c r="C31" s="525" t="s">
        <v>2278</v>
      </c>
      <c r="D31" s="535" t="s">
        <v>345</v>
      </c>
      <c r="E31" s="477">
        <f>E32+E33+E34+E35+E36+E37+E38+E39+E40</f>
        <v>1356.0230000000001</v>
      </c>
      <c r="F31" s="477">
        <f t="shared" ref="F31:N31" si="10">F32+F33+F34+F35+F36+F37+F38+F39+F40</f>
        <v>329.43599999999998</v>
      </c>
      <c r="G31" s="477">
        <f t="shared" si="10"/>
        <v>-97.943999999999988</v>
      </c>
      <c r="H31" s="477">
        <f t="shared" si="10"/>
        <v>1587.5150000000001</v>
      </c>
      <c r="I31" s="477">
        <f t="shared" si="10"/>
        <v>0</v>
      </c>
      <c r="J31" s="477">
        <f t="shared" si="10"/>
        <v>1751.0230000000001</v>
      </c>
      <c r="K31" s="477">
        <f t="shared" si="10"/>
        <v>422.76</v>
      </c>
      <c r="L31" s="477">
        <f t="shared" si="10"/>
        <v>-782.67500000000007</v>
      </c>
      <c r="M31" s="477">
        <f t="shared" si="10"/>
        <v>2978.623</v>
      </c>
      <c r="N31" s="477">
        <f t="shared" si="10"/>
        <v>1587.5150000000001</v>
      </c>
      <c r="O31" s="465"/>
      <c r="P31" s="82">
        <f t="shared" si="1"/>
        <v>0</v>
      </c>
      <c r="Q31" s="83">
        <f t="shared" si="2"/>
        <v>-4.5474735088646412E-13</v>
      </c>
    </row>
    <row r="32" spans="1:1025" s="586" customFormat="1" ht="27.9" customHeight="1" x14ac:dyDescent="0.35">
      <c r="A32" s="577" t="s">
        <v>2279</v>
      </c>
      <c r="B32" s="578" t="s">
        <v>2280</v>
      </c>
      <c r="C32" s="579" t="s">
        <v>2281</v>
      </c>
      <c r="D32" s="593" t="s">
        <v>345</v>
      </c>
      <c r="E32" s="581">
        <v>24.058</v>
      </c>
      <c r="F32" s="581">
        <v>63.46</v>
      </c>
      <c r="G32" s="581">
        <v>-0.439</v>
      </c>
      <c r="H32" s="581">
        <f>E32+F32+G32</f>
        <v>87.079000000000008</v>
      </c>
      <c r="I32" s="581">
        <v>0</v>
      </c>
      <c r="J32" s="581">
        <v>43.686</v>
      </c>
      <c r="K32" s="581">
        <v>2.5859999999999999</v>
      </c>
      <c r="L32" s="581">
        <v>-4.2690000000000001</v>
      </c>
      <c r="M32" s="581">
        <f>H32+I32+J32+K32+L32</f>
        <v>129.08200000000002</v>
      </c>
      <c r="N32" s="581">
        <f t="shared" si="6"/>
        <v>87.079000000000008</v>
      </c>
      <c r="O32" s="615"/>
      <c r="P32" s="583">
        <f t="shared" si="1"/>
        <v>0</v>
      </c>
      <c r="Q32" s="584">
        <f t="shared" si="2"/>
        <v>0</v>
      </c>
      <c r="R32" s="585"/>
      <c r="S32" s="585"/>
      <c r="T32" s="585"/>
      <c r="U32" s="585"/>
      <c r="V32" s="585"/>
      <c r="W32" s="585"/>
      <c r="X32" s="585"/>
      <c r="Y32" s="585"/>
      <c r="Z32" s="585"/>
      <c r="AA32" s="585"/>
      <c r="AB32" s="585"/>
      <c r="AC32" s="585"/>
      <c r="AD32" s="585"/>
      <c r="AE32" s="585"/>
      <c r="AF32" s="585"/>
      <c r="AG32" s="585"/>
      <c r="AH32" s="585"/>
      <c r="AI32" s="585"/>
      <c r="AJ32" s="585"/>
      <c r="AK32" s="585"/>
      <c r="AL32" s="585"/>
      <c r="AM32" s="585"/>
      <c r="AN32" s="585"/>
      <c r="AO32" s="585"/>
      <c r="AP32" s="585"/>
      <c r="AQ32" s="585"/>
      <c r="AR32" s="585"/>
      <c r="AS32" s="585"/>
      <c r="AT32" s="585"/>
      <c r="AU32" s="585"/>
      <c r="AV32" s="585"/>
      <c r="AW32" s="585"/>
      <c r="AX32" s="585"/>
      <c r="AY32" s="585"/>
      <c r="AZ32" s="585"/>
      <c r="BA32" s="585"/>
      <c r="BB32" s="585"/>
      <c r="BC32" s="585"/>
      <c r="BD32" s="585"/>
      <c r="BE32" s="585"/>
      <c r="BF32" s="585"/>
      <c r="BG32" s="585"/>
      <c r="BH32" s="585"/>
      <c r="BI32" s="585"/>
      <c r="BJ32" s="585"/>
      <c r="BK32" s="585"/>
      <c r="BL32" s="585"/>
      <c r="BM32" s="585"/>
      <c r="BN32" s="585"/>
      <c r="BO32" s="585"/>
      <c r="BP32" s="585"/>
      <c r="BQ32" s="585"/>
      <c r="BR32" s="585"/>
      <c r="BS32" s="585"/>
      <c r="BT32" s="585"/>
      <c r="BU32" s="585"/>
      <c r="BV32" s="585"/>
      <c r="BW32" s="585"/>
      <c r="BX32" s="585"/>
      <c r="BY32" s="585"/>
      <c r="BZ32" s="585"/>
      <c r="CA32" s="585"/>
      <c r="CB32" s="585"/>
      <c r="CC32" s="585"/>
      <c r="CD32" s="585"/>
      <c r="CE32" s="585"/>
      <c r="CF32" s="585"/>
      <c r="CG32" s="585"/>
      <c r="CH32" s="585"/>
      <c r="CI32" s="585"/>
      <c r="CJ32" s="585"/>
      <c r="CK32" s="585"/>
      <c r="CL32" s="585"/>
      <c r="CM32" s="585"/>
      <c r="CN32" s="585"/>
      <c r="CO32" s="585"/>
      <c r="CP32" s="585"/>
      <c r="CQ32" s="585"/>
      <c r="CR32" s="585"/>
      <c r="CS32" s="585"/>
      <c r="CT32" s="585"/>
      <c r="CU32" s="585"/>
      <c r="CV32" s="585"/>
      <c r="CW32" s="585"/>
      <c r="CX32" s="585"/>
      <c r="CY32" s="585"/>
      <c r="CZ32" s="585"/>
      <c r="DA32" s="585"/>
      <c r="DB32" s="585"/>
      <c r="DC32" s="585"/>
      <c r="DD32" s="585"/>
      <c r="DE32" s="585"/>
      <c r="DF32" s="585"/>
      <c r="DG32" s="585"/>
      <c r="DH32" s="585"/>
      <c r="DI32" s="585"/>
      <c r="DJ32" s="585"/>
      <c r="DK32" s="585"/>
      <c r="DL32" s="585"/>
      <c r="DM32" s="585"/>
      <c r="DN32" s="585"/>
      <c r="DO32" s="585"/>
      <c r="DP32" s="585"/>
      <c r="DQ32" s="585"/>
      <c r="DR32" s="585"/>
      <c r="DS32" s="585"/>
      <c r="DT32" s="585"/>
      <c r="DU32" s="585"/>
      <c r="DV32" s="585"/>
      <c r="DW32" s="585"/>
      <c r="DX32" s="585"/>
      <c r="DY32" s="585"/>
      <c r="DZ32" s="585"/>
      <c r="EA32" s="585"/>
      <c r="EB32" s="585"/>
      <c r="EC32" s="585"/>
      <c r="ED32" s="585"/>
      <c r="EE32" s="585"/>
      <c r="EF32" s="585"/>
      <c r="EG32" s="585"/>
      <c r="EH32" s="585"/>
      <c r="EI32" s="585"/>
      <c r="EJ32" s="585"/>
      <c r="EK32" s="585"/>
      <c r="EL32" s="585"/>
      <c r="EM32" s="585"/>
      <c r="EN32" s="585"/>
      <c r="EO32" s="585"/>
      <c r="EP32" s="585"/>
      <c r="EQ32" s="585"/>
      <c r="ER32" s="585"/>
      <c r="ES32" s="585"/>
      <c r="ET32" s="585"/>
      <c r="EU32" s="585"/>
      <c r="EV32" s="585"/>
      <c r="EW32" s="585"/>
      <c r="EX32" s="585"/>
      <c r="EY32" s="585"/>
      <c r="EZ32" s="585"/>
      <c r="FA32" s="585"/>
      <c r="FB32" s="585"/>
      <c r="FC32" s="585"/>
      <c r="FD32" s="585"/>
      <c r="FE32" s="585"/>
      <c r="FF32" s="585"/>
      <c r="FG32" s="585"/>
      <c r="FH32" s="585"/>
      <c r="FI32" s="585"/>
      <c r="FJ32" s="585"/>
      <c r="FK32" s="585"/>
      <c r="FL32" s="585"/>
      <c r="FM32" s="585"/>
      <c r="FN32" s="585"/>
      <c r="FO32" s="585"/>
      <c r="FP32" s="585"/>
      <c r="FQ32" s="585"/>
      <c r="FR32" s="585"/>
      <c r="FS32" s="585"/>
      <c r="FT32" s="585"/>
      <c r="FU32" s="585"/>
      <c r="FV32" s="585"/>
      <c r="FW32" s="585"/>
      <c r="FX32" s="585"/>
      <c r="FY32" s="585"/>
      <c r="FZ32" s="585"/>
      <c r="GA32" s="585"/>
      <c r="GB32" s="585"/>
      <c r="GC32" s="585"/>
      <c r="GD32" s="585"/>
      <c r="GE32" s="585"/>
      <c r="GF32" s="585"/>
      <c r="GG32" s="585"/>
      <c r="GH32" s="585"/>
      <c r="GI32" s="585"/>
      <c r="GJ32" s="585"/>
      <c r="GK32" s="585"/>
      <c r="GL32" s="585"/>
      <c r="GM32" s="585"/>
      <c r="GN32" s="585"/>
      <c r="GO32" s="585"/>
      <c r="GP32" s="585"/>
      <c r="GQ32" s="585"/>
      <c r="GR32" s="585"/>
      <c r="GS32" s="585"/>
      <c r="GT32" s="585"/>
      <c r="GU32" s="585"/>
      <c r="GV32" s="585"/>
      <c r="GW32" s="585"/>
      <c r="GX32" s="585"/>
      <c r="GY32" s="585"/>
      <c r="GZ32" s="585"/>
      <c r="HA32" s="585"/>
      <c r="HB32" s="585"/>
      <c r="HC32" s="585"/>
      <c r="HD32" s="585"/>
      <c r="HE32" s="585"/>
      <c r="HF32" s="585"/>
      <c r="HG32" s="585"/>
      <c r="HH32" s="585"/>
      <c r="HI32" s="585"/>
      <c r="HJ32" s="585"/>
      <c r="HK32" s="585"/>
      <c r="HL32" s="585"/>
      <c r="HM32" s="585"/>
      <c r="HN32" s="585"/>
      <c r="HO32" s="585"/>
      <c r="HP32" s="585"/>
      <c r="HQ32" s="585"/>
      <c r="HR32" s="585"/>
      <c r="HS32" s="585"/>
      <c r="HT32" s="585"/>
      <c r="HU32" s="585"/>
      <c r="HV32" s="585"/>
      <c r="HW32" s="585"/>
      <c r="HX32" s="585"/>
      <c r="HY32" s="585"/>
      <c r="HZ32" s="585"/>
      <c r="IA32" s="585"/>
      <c r="IB32" s="585"/>
      <c r="IC32" s="585"/>
      <c r="ID32" s="585"/>
      <c r="IE32" s="585"/>
      <c r="IF32" s="585"/>
      <c r="IG32" s="585"/>
      <c r="IH32" s="585"/>
      <c r="II32" s="585"/>
      <c r="IJ32" s="585"/>
      <c r="IK32" s="585"/>
      <c r="IL32" s="585"/>
      <c r="IM32" s="585"/>
      <c r="IN32" s="585"/>
      <c r="IO32" s="585"/>
      <c r="IP32" s="585"/>
      <c r="IQ32" s="585"/>
      <c r="IR32" s="585"/>
      <c r="IS32" s="585"/>
      <c r="IT32" s="585"/>
      <c r="IU32" s="585"/>
      <c r="IV32" s="585"/>
      <c r="IW32" s="585"/>
      <c r="IX32" s="585"/>
      <c r="IY32" s="585"/>
      <c r="IZ32" s="585"/>
      <c r="JA32" s="585"/>
      <c r="JB32" s="585"/>
      <c r="JC32" s="585"/>
      <c r="JD32" s="585"/>
      <c r="JE32" s="585"/>
      <c r="JF32" s="585"/>
      <c r="JG32" s="585"/>
      <c r="JH32" s="585"/>
      <c r="JI32" s="585"/>
      <c r="JJ32" s="585"/>
      <c r="JK32" s="585"/>
      <c r="JL32" s="585"/>
      <c r="JM32" s="585"/>
      <c r="JN32" s="585"/>
      <c r="JO32" s="585"/>
      <c r="JP32" s="585"/>
      <c r="JQ32" s="585"/>
      <c r="JR32" s="585"/>
      <c r="JS32" s="585"/>
      <c r="JT32" s="585"/>
      <c r="JU32" s="585"/>
      <c r="JV32" s="585"/>
      <c r="JW32" s="585"/>
      <c r="JX32" s="585"/>
      <c r="JY32" s="585"/>
      <c r="JZ32" s="585"/>
      <c r="KA32" s="585"/>
      <c r="KB32" s="585"/>
      <c r="KC32" s="585"/>
      <c r="KD32" s="585"/>
      <c r="KE32" s="585"/>
      <c r="KF32" s="585"/>
      <c r="KG32" s="585"/>
      <c r="KH32" s="585"/>
      <c r="KI32" s="585"/>
      <c r="KJ32" s="585"/>
      <c r="KK32" s="585"/>
      <c r="KL32" s="585"/>
      <c r="KM32" s="585"/>
      <c r="KN32" s="585"/>
      <c r="KO32" s="585"/>
      <c r="KP32" s="585"/>
      <c r="KQ32" s="585"/>
      <c r="KR32" s="585"/>
      <c r="KS32" s="585"/>
      <c r="KT32" s="585"/>
      <c r="KU32" s="585"/>
      <c r="KV32" s="585"/>
      <c r="KW32" s="585"/>
      <c r="KX32" s="585"/>
      <c r="KY32" s="585"/>
      <c r="KZ32" s="585"/>
      <c r="LA32" s="585"/>
      <c r="LB32" s="585"/>
      <c r="LC32" s="585"/>
      <c r="LD32" s="585"/>
      <c r="LE32" s="585"/>
      <c r="LF32" s="585"/>
      <c r="LG32" s="585"/>
      <c r="LH32" s="585"/>
      <c r="LI32" s="585"/>
      <c r="LJ32" s="585"/>
      <c r="LK32" s="585"/>
      <c r="LL32" s="585"/>
      <c r="LM32" s="585"/>
      <c r="LN32" s="585"/>
      <c r="LO32" s="585"/>
      <c r="LP32" s="585"/>
      <c r="LQ32" s="585"/>
      <c r="LR32" s="585"/>
      <c r="LS32" s="585"/>
      <c r="LT32" s="585"/>
      <c r="LU32" s="585"/>
      <c r="LV32" s="585"/>
      <c r="LW32" s="585"/>
      <c r="LX32" s="585"/>
      <c r="LY32" s="585"/>
      <c r="LZ32" s="585"/>
      <c r="MA32" s="585"/>
      <c r="MB32" s="585"/>
      <c r="MC32" s="585"/>
      <c r="MD32" s="585"/>
      <c r="ME32" s="585"/>
      <c r="MF32" s="585"/>
      <c r="MG32" s="585"/>
      <c r="MH32" s="585"/>
      <c r="MI32" s="585"/>
      <c r="MJ32" s="585"/>
      <c r="MK32" s="585"/>
      <c r="ML32" s="585"/>
      <c r="MM32" s="585"/>
      <c r="MN32" s="585"/>
      <c r="MO32" s="585"/>
      <c r="MP32" s="585"/>
      <c r="MQ32" s="585"/>
      <c r="MR32" s="585"/>
      <c r="MS32" s="585"/>
      <c r="MT32" s="585"/>
      <c r="MU32" s="585"/>
      <c r="MV32" s="585"/>
      <c r="MW32" s="585"/>
      <c r="MX32" s="585"/>
      <c r="MY32" s="585"/>
      <c r="MZ32" s="585"/>
      <c r="NA32" s="585"/>
      <c r="NB32" s="585"/>
      <c r="NC32" s="585"/>
      <c r="ND32" s="585"/>
      <c r="NE32" s="585"/>
      <c r="NF32" s="585"/>
      <c r="NG32" s="585"/>
      <c r="NH32" s="585"/>
      <c r="NI32" s="585"/>
      <c r="NJ32" s="585"/>
      <c r="NK32" s="585"/>
      <c r="NL32" s="585"/>
      <c r="NM32" s="585"/>
      <c r="NN32" s="585"/>
      <c r="NO32" s="585"/>
      <c r="NP32" s="585"/>
      <c r="NQ32" s="585"/>
      <c r="NR32" s="585"/>
      <c r="NS32" s="585"/>
      <c r="NT32" s="585"/>
      <c r="NU32" s="585"/>
      <c r="NV32" s="585"/>
      <c r="NW32" s="585"/>
      <c r="NX32" s="585"/>
      <c r="NY32" s="585"/>
      <c r="NZ32" s="585"/>
      <c r="OA32" s="585"/>
      <c r="OB32" s="585"/>
      <c r="OC32" s="585"/>
      <c r="OD32" s="585"/>
      <c r="OE32" s="585"/>
      <c r="OF32" s="585"/>
      <c r="OG32" s="585"/>
      <c r="OH32" s="585"/>
      <c r="OI32" s="585"/>
      <c r="OJ32" s="585"/>
      <c r="OK32" s="585"/>
      <c r="OL32" s="585"/>
      <c r="OM32" s="585"/>
      <c r="ON32" s="585"/>
      <c r="OO32" s="585"/>
      <c r="OP32" s="585"/>
      <c r="OQ32" s="585"/>
      <c r="OR32" s="585"/>
      <c r="OS32" s="585"/>
      <c r="OT32" s="585"/>
      <c r="OU32" s="585"/>
      <c r="OV32" s="585"/>
      <c r="OW32" s="585"/>
      <c r="OX32" s="585"/>
      <c r="OY32" s="585"/>
      <c r="OZ32" s="585"/>
      <c r="PA32" s="585"/>
      <c r="PB32" s="585"/>
      <c r="PC32" s="585"/>
      <c r="PD32" s="585"/>
      <c r="PE32" s="585"/>
      <c r="PF32" s="585"/>
      <c r="PG32" s="585"/>
      <c r="PH32" s="585"/>
      <c r="PI32" s="585"/>
      <c r="PJ32" s="585"/>
      <c r="PK32" s="585"/>
      <c r="PL32" s="585"/>
      <c r="PM32" s="585"/>
      <c r="PN32" s="585"/>
      <c r="PO32" s="585"/>
      <c r="PP32" s="585"/>
      <c r="PQ32" s="585"/>
      <c r="PR32" s="585"/>
      <c r="PS32" s="585"/>
      <c r="PT32" s="585"/>
      <c r="PU32" s="585"/>
      <c r="PV32" s="585"/>
      <c r="PW32" s="585"/>
      <c r="PX32" s="585"/>
      <c r="PY32" s="585"/>
      <c r="PZ32" s="585"/>
      <c r="QA32" s="585"/>
      <c r="QB32" s="585"/>
      <c r="QC32" s="585"/>
      <c r="QD32" s="585"/>
      <c r="QE32" s="585"/>
      <c r="QF32" s="585"/>
      <c r="QG32" s="585"/>
      <c r="QH32" s="585"/>
      <c r="QI32" s="585"/>
      <c r="QJ32" s="585"/>
      <c r="QK32" s="585"/>
      <c r="QL32" s="585"/>
      <c r="QM32" s="585"/>
      <c r="QN32" s="585"/>
      <c r="QO32" s="585"/>
      <c r="QP32" s="585"/>
      <c r="QQ32" s="585"/>
      <c r="QR32" s="585"/>
      <c r="QS32" s="585"/>
      <c r="QT32" s="585"/>
      <c r="QU32" s="585"/>
      <c r="QV32" s="585"/>
      <c r="QW32" s="585"/>
      <c r="QX32" s="585"/>
      <c r="QY32" s="585"/>
      <c r="QZ32" s="585"/>
      <c r="RA32" s="585"/>
      <c r="RB32" s="585"/>
      <c r="RC32" s="585"/>
      <c r="RD32" s="585"/>
      <c r="RE32" s="585"/>
      <c r="RF32" s="585"/>
      <c r="RG32" s="585"/>
      <c r="RH32" s="585"/>
      <c r="RI32" s="585"/>
      <c r="RJ32" s="585"/>
      <c r="RK32" s="585"/>
      <c r="RL32" s="585"/>
      <c r="RM32" s="585"/>
      <c r="RN32" s="585"/>
      <c r="RO32" s="585"/>
      <c r="RP32" s="585"/>
      <c r="RQ32" s="585"/>
      <c r="RR32" s="585"/>
      <c r="RS32" s="585"/>
      <c r="RT32" s="585"/>
      <c r="RU32" s="585"/>
      <c r="RV32" s="585"/>
      <c r="RW32" s="585"/>
      <c r="RX32" s="585"/>
      <c r="RY32" s="585"/>
      <c r="RZ32" s="585"/>
      <c r="SA32" s="585"/>
      <c r="SB32" s="585"/>
      <c r="SC32" s="585"/>
      <c r="SD32" s="585"/>
      <c r="SE32" s="585"/>
      <c r="SF32" s="585"/>
      <c r="SG32" s="585"/>
      <c r="SH32" s="585"/>
      <c r="SI32" s="585"/>
      <c r="SJ32" s="585"/>
      <c r="SK32" s="585"/>
      <c r="SL32" s="585"/>
      <c r="SM32" s="585"/>
      <c r="SN32" s="585"/>
      <c r="SO32" s="585"/>
      <c r="SP32" s="585"/>
      <c r="SQ32" s="585"/>
      <c r="SR32" s="585"/>
      <c r="SS32" s="585"/>
      <c r="ST32" s="585"/>
      <c r="SU32" s="585"/>
      <c r="SV32" s="585"/>
      <c r="SW32" s="585"/>
      <c r="SX32" s="585"/>
      <c r="SY32" s="585"/>
      <c r="SZ32" s="585"/>
      <c r="TA32" s="585"/>
      <c r="TB32" s="585"/>
      <c r="TC32" s="585"/>
      <c r="TD32" s="585"/>
      <c r="TE32" s="585"/>
      <c r="TF32" s="585"/>
      <c r="TG32" s="585"/>
      <c r="TH32" s="585"/>
      <c r="TI32" s="585"/>
      <c r="TJ32" s="585"/>
      <c r="TK32" s="585"/>
      <c r="TL32" s="585"/>
      <c r="TM32" s="585"/>
      <c r="TN32" s="585"/>
      <c r="TO32" s="585"/>
      <c r="TP32" s="585"/>
      <c r="TQ32" s="585"/>
      <c r="TR32" s="585"/>
      <c r="TS32" s="585"/>
      <c r="TT32" s="585"/>
      <c r="TU32" s="585"/>
      <c r="TV32" s="585"/>
      <c r="TW32" s="585"/>
      <c r="TX32" s="585"/>
      <c r="TY32" s="585"/>
      <c r="TZ32" s="585"/>
      <c r="UA32" s="585"/>
      <c r="UB32" s="585"/>
      <c r="UC32" s="585"/>
      <c r="UD32" s="585"/>
      <c r="UE32" s="585"/>
      <c r="UF32" s="585"/>
      <c r="UG32" s="585"/>
      <c r="UH32" s="585"/>
      <c r="UI32" s="585"/>
      <c r="UJ32" s="585"/>
      <c r="UK32" s="585"/>
      <c r="UL32" s="585"/>
      <c r="UM32" s="585"/>
      <c r="UN32" s="585"/>
      <c r="UO32" s="585"/>
      <c r="UP32" s="585"/>
      <c r="UQ32" s="585"/>
      <c r="UR32" s="585"/>
      <c r="US32" s="585"/>
      <c r="UT32" s="585"/>
      <c r="UU32" s="585"/>
      <c r="UV32" s="585"/>
      <c r="UW32" s="585"/>
      <c r="UX32" s="585"/>
      <c r="UY32" s="585"/>
      <c r="UZ32" s="585"/>
      <c r="VA32" s="585"/>
      <c r="VB32" s="585"/>
      <c r="VC32" s="585"/>
      <c r="VD32" s="585"/>
      <c r="VE32" s="585"/>
      <c r="VF32" s="585"/>
      <c r="VG32" s="585"/>
      <c r="VH32" s="585"/>
      <c r="VI32" s="585"/>
      <c r="VJ32" s="585"/>
      <c r="VK32" s="585"/>
      <c r="VL32" s="585"/>
      <c r="VM32" s="585"/>
      <c r="VN32" s="585"/>
      <c r="VO32" s="585"/>
      <c r="VP32" s="585"/>
      <c r="VQ32" s="585"/>
      <c r="VR32" s="585"/>
      <c r="VS32" s="585"/>
      <c r="VT32" s="585"/>
      <c r="VU32" s="585"/>
      <c r="VV32" s="585"/>
      <c r="VW32" s="585"/>
      <c r="VX32" s="585"/>
      <c r="VY32" s="585"/>
      <c r="VZ32" s="585"/>
      <c r="WA32" s="585"/>
      <c r="WB32" s="585"/>
      <c r="WC32" s="585"/>
      <c r="WD32" s="585"/>
      <c r="WE32" s="585"/>
      <c r="WF32" s="585"/>
      <c r="WG32" s="585"/>
      <c r="WH32" s="585"/>
      <c r="WI32" s="585"/>
      <c r="WJ32" s="585"/>
      <c r="WK32" s="585"/>
      <c r="WL32" s="585"/>
      <c r="WM32" s="585"/>
      <c r="WN32" s="585"/>
      <c r="WO32" s="585"/>
      <c r="WP32" s="585"/>
      <c r="WQ32" s="585"/>
      <c r="WR32" s="585"/>
      <c r="WS32" s="585"/>
      <c r="WT32" s="585"/>
      <c r="WU32" s="585"/>
      <c r="WV32" s="585"/>
      <c r="WW32" s="585"/>
      <c r="WX32" s="585"/>
      <c r="WY32" s="585"/>
      <c r="WZ32" s="585"/>
      <c r="XA32" s="585"/>
      <c r="XB32" s="585"/>
      <c r="XC32" s="585"/>
      <c r="XD32" s="585"/>
      <c r="XE32" s="585"/>
      <c r="XF32" s="585"/>
      <c r="XG32" s="585"/>
      <c r="XH32" s="585"/>
      <c r="XI32" s="585"/>
      <c r="XJ32" s="585"/>
      <c r="XK32" s="585"/>
      <c r="XL32" s="585"/>
      <c r="XM32" s="585"/>
      <c r="XN32" s="585"/>
      <c r="XO32" s="585"/>
      <c r="XP32" s="585"/>
      <c r="XQ32" s="585"/>
      <c r="XR32" s="585"/>
      <c r="XS32" s="585"/>
      <c r="XT32" s="585"/>
      <c r="XU32" s="585"/>
      <c r="XV32" s="585"/>
      <c r="XW32" s="585"/>
      <c r="XX32" s="585"/>
      <c r="XY32" s="585"/>
      <c r="XZ32" s="585"/>
      <c r="YA32" s="585"/>
      <c r="YB32" s="585"/>
      <c r="YC32" s="585"/>
      <c r="YD32" s="585"/>
      <c r="YE32" s="585"/>
      <c r="YF32" s="585"/>
      <c r="YG32" s="585"/>
      <c r="YH32" s="585"/>
      <c r="YI32" s="585"/>
      <c r="YJ32" s="585"/>
      <c r="YK32" s="585"/>
      <c r="YL32" s="585"/>
      <c r="YM32" s="585"/>
      <c r="YN32" s="585"/>
      <c r="YO32" s="585"/>
      <c r="YP32" s="585"/>
      <c r="YQ32" s="585"/>
      <c r="YR32" s="585"/>
      <c r="YS32" s="585"/>
      <c r="YT32" s="585"/>
      <c r="YU32" s="585"/>
      <c r="YV32" s="585"/>
      <c r="YW32" s="585"/>
      <c r="YX32" s="585"/>
      <c r="YY32" s="585"/>
      <c r="YZ32" s="585"/>
      <c r="ZA32" s="585"/>
      <c r="ZB32" s="585"/>
      <c r="ZC32" s="585"/>
      <c r="ZD32" s="585"/>
      <c r="ZE32" s="585"/>
      <c r="ZF32" s="585"/>
      <c r="ZG32" s="585"/>
      <c r="ZH32" s="585"/>
      <c r="ZI32" s="585"/>
      <c r="ZJ32" s="585"/>
      <c r="ZK32" s="585"/>
      <c r="ZL32" s="585"/>
      <c r="ZM32" s="585"/>
      <c r="ZN32" s="585"/>
      <c r="ZO32" s="585"/>
      <c r="ZP32" s="585"/>
      <c r="ZQ32" s="585"/>
      <c r="ZR32" s="585"/>
      <c r="ZS32" s="585"/>
      <c r="ZT32" s="585"/>
      <c r="ZU32" s="585"/>
      <c r="ZV32" s="585"/>
      <c r="ZW32" s="585"/>
      <c r="ZX32" s="585"/>
      <c r="ZY32" s="585"/>
      <c r="ZZ32" s="585"/>
      <c r="AAA32" s="585"/>
      <c r="AAB32" s="585"/>
      <c r="AAC32" s="585"/>
      <c r="AAD32" s="585"/>
      <c r="AAE32" s="585"/>
      <c r="AAF32" s="585"/>
      <c r="AAG32" s="585"/>
      <c r="AAH32" s="585"/>
      <c r="AAI32" s="585"/>
      <c r="AAJ32" s="585"/>
      <c r="AAK32" s="585"/>
      <c r="AAL32" s="585"/>
      <c r="AAM32" s="585"/>
      <c r="AAN32" s="585"/>
      <c r="AAO32" s="585"/>
      <c r="AAP32" s="585"/>
      <c r="AAQ32" s="585"/>
      <c r="AAR32" s="585"/>
      <c r="AAS32" s="585"/>
      <c r="AAT32" s="585"/>
      <c r="AAU32" s="585"/>
      <c r="AAV32" s="585"/>
      <c r="AAW32" s="585"/>
      <c r="AAX32" s="585"/>
      <c r="AAY32" s="585"/>
      <c r="AAZ32" s="585"/>
      <c r="ABA32" s="585"/>
      <c r="ABB32" s="585"/>
      <c r="ABC32" s="585"/>
      <c r="ABD32" s="585"/>
      <c r="ABE32" s="585"/>
      <c r="ABF32" s="585"/>
      <c r="ABG32" s="585"/>
      <c r="ABH32" s="585"/>
      <c r="ABI32" s="585"/>
      <c r="ABJ32" s="585"/>
      <c r="ABK32" s="585"/>
      <c r="ABL32" s="585"/>
      <c r="ABM32" s="585"/>
      <c r="ABN32" s="585"/>
      <c r="ABO32" s="585"/>
      <c r="ABP32" s="585"/>
      <c r="ABQ32" s="585"/>
      <c r="ABR32" s="585"/>
      <c r="ABS32" s="585"/>
      <c r="ABT32" s="585"/>
      <c r="ABU32" s="585"/>
      <c r="ABV32" s="585"/>
      <c r="ABW32" s="585"/>
      <c r="ABX32" s="585"/>
      <c r="ABY32" s="585"/>
      <c r="ABZ32" s="585"/>
      <c r="ACA32" s="585"/>
      <c r="ACB32" s="585"/>
      <c r="ACC32" s="585"/>
      <c r="ACD32" s="585"/>
      <c r="ACE32" s="585"/>
      <c r="ACF32" s="585"/>
      <c r="ACG32" s="585"/>
      <c r="ACH32" s="585"/>
      <c r="ACI32" s="585"/>
      <c r="ACJ32" s="585"/>
      <c r="ACK32" s="585"/>
      <c r="ACL32" s="585"/>
      <c r="ACM32" s="585"/>
      <c r="ACN32" s="585"/>
      <c r="ACO32" s="585"/>
      <c r="ACP32" s="585"/>
      <c r="ACQ32" s="585"/>
      <c r="ACR32" s="585"/>
      <c r="ACS32" s="585"/>
      <c r="ACT32" s="585"/>
      <c r="ACU32" s="585"/>
      <c r="ACV32" s="585"/>
      <c r="ACW32" s="585"/>
      <c r="ACX32" s="585"/>
      <c r="ACY32" s="585"/>
      <c r="ACZ32" s="585"/>
      <c r="ADA32" s="585"/>
      <c r="ADB32" s="585"/>
      <c r="ADC32" s="585"/>
      <c r="ADD32" s="585"/>
      <c r="ADE32" s="585"/>
      <c r="ADF32" s="585"/>
      <c r="ADG32" s="585"/>
      <c r="ADH32" s="585"/>
      <c r="ADI32" s="585"/>
      <c r="ADJ32" s="585"/>
      <c r="ADK32" s="585"/>
      <c r="ADL32" s="585"/>
      <c r="ADM32" s="585"/>
      <c r="ADN32" s="585"/>
      <c r="ADO32" s="585"/>
      <c r="ADP32" s="585"/>
      <c r="ADQ32" s="585"/>
      <c r="ADR32" s="585"/>
      <c r="ADS32" s="585"/>
      <c r="ADT32" s="585"/>
      <c r="ADU32" s="585"/>
      <c r="ADV32" s="585"/>
      <c r="ADW32" s="585"/>
      <c r="ADX32" s="585"/>
      <c r="ADY32" s="585"/>
      <c r="ADZ32" s="585"/>
      <c r="AEA32" s="585"/>
      <c r="AEB32" s="585"/>
      <c r="AEC32" s="585"/>
      <c r="AED32" s="585"/>
      <c r="AEE32" s="585"/>
      <c r="AEF32" s="585"/>
      <c r="AEG32" s="585"/>
      <c r="AEH32" s="585"/>
      <c r="AEI32" s="585"/>
      <c r="AEJ32" s="585"/>
      <c r="AEK32" s="585"/>
      <c r="AEL32" s="585"/>
      <c r="AEM32" s="585"/>
      <c r="AEN32" s="585"/>
      <c r="AEO32" s="585"/>
      <c r="AEP32" s="585"/>
      <c r="AEQ32" s="585"/>
      <c r="AER32" s="585"/>
      <c r="AES32" s="585"/>
      <c r="AET32" s="585"/>
      <c r="AEU32" s="585"/>
      <c r="AEV32" s="585"/>
      <c r="AEW32" s="585"/>
      <c r="AEX32" s="585"/>
      <c r="AEY32" s="585"/>
      <c r="AEZ32" s="585"/>
      <c r="AFA32" s="585"/>
      <c r="AFB32" s="585"/>
      <c r="AFC32" s="585"/>
      <c r="AFD32" s="585"/>
      <c r="AFE32" s="585"/>
      <c r="AFF32" s="585"/>
      <c r="AFG32" s="585"/>
      <c r="AFH32" s="585"/>
      <c r="AFI32" s="585"/>
      <c r="AFJ32" s="585"/>
      <c r="AFK32" s="585"/>
      <c r="AFL32" s="585"/>
      <c r="AFM32" s="585"/>
      <c r="AFN32" s="585"/>
      <c r="AFO32" s="585"/>
      <c r="AFP32" s="585"/>
      <c r="AFQ32" s="585"/>
      <c r="AFR32" s="585"/>
      <c r="AFS32" s="585"/>
      <c r="AFT32" s="585"/>
      <c r="AFU32" s="585"/>
      <c r="AFV32" s="585"/>
      <c r="AFW32" s="585"/>
      <c r="AFX32" s="585"/>
      <c r="AFY32" s="585"/>
      <c r="AFZ32" s="585"/>
      <c r="AGA32" s="585"/>
      <c r="AGB32" s="585"/>
      <c r="AGC32" s="585"/>
      <c r="AGD32" s="585"/>
      <c r="AGE32" s="585"/>
      <c r="AGF32" s="585"/>
      <c r="AGG32" s="585"/>
      <c r="AGH32" s="585"/>
      <c r="AGI32" s="585"/>
      <c r="AGJ32" s="585"/>
      <c r="AGK32" s="585"/>
      <c r="AGL32" s="585"/>
      <c r="AGM32" s="585"/>
      <c r="AGN32" s="585"/>
      <c r="AGO32" s="585"/>
      <c r="AGP32" s="585"/>
      <c r="AGQ32" s="585"/>
      <c r="AGR32" s="585"/>
      <c r="AGS32" s="585"/>
      <c r="AGT32" s="585"/>
      <c r="AGU32" s="585"/>
      <c r="AGV32" s="585"/>
      <c r="AGW32" s="585"/>
      <c r="AGX32" s="585"/>
      <c r="AGY32" s="585"/>
      <c r="AGZ32" s="585"/>
      <c r="AHA32" s="585"/>
      <c r="AHB32" s="585"/>
      <c r="AHC32" s="585"/>
      <c r="AHD32" s="585"/>
      <c r="AHE32" s="585"/>
      <c r="AHF32" s="585"/>
      <c r="AHG32" s="585"/>
      <c r="AHH32" s="585"/>
      <c r="AHI32" s="585"/>
      <c r="AHJ32" s="585"/>
      <c r="AHK32" s="585"/>
      <c r="AHL32" s="585"/>
      <c r="AHM32" s="585"/>
      <c r="AHN32" s="585"/>
      <c r="AHO32" s="585"/>
      <c r="AHP32" s="585"/>
      <c r="AHQ32" s="585"/>
      <c r="AHR32" s="585"/>
      <c r="AHS32" s="585"/>
      <c r="AHT32" s="585"/>
      <c r="AHU32" s="585"/>
      <c r="AHV32" s="585"/>
      <c r="AHW32" s="585"/>
      <c r="AHX32" s="585"/>
      <c r="AHY32" s="585"/>
      <c r="AHZ32" s="585"/>
      <c r="AIA32" s="585"/>
      <c r="AIB32" s="585"/>
      <c r="AIC32" s="585"/>
      <c r="AID32" s="585"/>
      <c r="AIE32" s="585"/>
      <c r="AIF32" s="585"/>
      <c r="AIG32" s="585"/>
      <c r="AIH32" s="585"/>
      <c r="AII32" s="585"/>
      <c r="AIJ32" s="585"/>
      <c r="AIK32" s="585"/>
      <c r="AIL32" s="585"/>
      <c r="AIM32" s="585"/>
      <c r="AIN32" s="585"/>
      <c r="AIO32" s="585"/>
      <c r="AIP32" s="585"/>
      <c r="AIQ32" s="585"/>
      <c r="AIR32" s="585"/>
      <c r="AIS32" s="585"/>
      <c r="AIT32" s="585"/>
      <c r="AIU32" s="585"/>
      <c r="AIV32" s="585"/>
      <c r="AIW32" s="585"/>
      <c r="AIX32" s="585"/>
      <c r="AIY32" s="585"/>
      <c r="AIZ32" s="585"/>
      <c r="AJA32" s="585"/>
      <c r="AJB32" s="585"/>
      <c r="AJC32" s="585"/>
      <c r="AJD32" s="585"/>
      <c r="AJE32" s="585"/>
      <c r="AJF32" s="585"/>
      <c r="AJG32" s="585"/>
      <c r="AJH32" s="585"/>
      <c r="AJI32" s="585"/>
      <c r="AJJ32" s="585"/>
      <c r="AJK32" s="585"/>
      <c r="AJL32" s="585"/>
      <c r="AJM32" s="585"/>
      <c r="AJN32" s="585"/>
      <c r="AJO32" s="585"/>
      <c r="AJP32" s="585"/>
      <c r="AJQ32" s="585"/>
      <c r="AJR32" s="585"/>
      <c r="AJS32" s="585"/>
      <c r="AJT32" s="585"/>
      <c r="AJU32" s="585"/>
      <c r="AJV32" s="585"/>
      <c r="AJW32" s="585"/>
      <c r="AJX32" s="585"/>
      <c r="AJY32" s="585"/>
      <c r="AJZ32" s="585"/>
      <c r="AKA32" s="585"/>
      <c r="AKB32" s="585"/>
      <c r="AKC32" s="585"/>
      <c r="AKD32" s="585"/>
      <c r="AKE32" s="585"/>
      <c r="AKF32" s="585"/>
      <c r="AKG32" s="585"/>
      <c r="AKH32" s="585"/>
      <c r="AKI32" s="585"/>
      <c r="AKJ32" s="585"/>
      <c r="AKK32" s="585"/>
      <c r="AKL32" s="585"/>
      <c r="AKM32" s="585"/>
      <c r="AKN32" s="585"/>
      <c r="AKO32" s="585"/>
      <c r="AKP32" s="585"/>
      <c r="AKQ32" s="585"/>
      <c r="AKR32" s="585"/>
      <c r="AKS32" s="585"/>
      <c r="AKT32" s="585"/>
      <c r="AKU32" s="585"/>
      <c r="AKV32" s="585"/>
      <c r="AKW32" s="585"/>
      <c r="AKX32" s="585"/>
      <c r="AKY32" s="585"/>
      <c r="AKZ32" s="585"/>
      <c r="ALA32" s="585"/>
      <c r="ALB32" s="585"/>
      <c r="ALC32" s="585"/>
      <c r="ALD32" s="585"/>
      <c r="ALE32" s="585"/>
      <c r="ALF32" s="585"/>
      <c r="ALG32" s="585"/>
      <c r="ALH32" s="585"/>
      <c r="ALI32" s="585"/>
      <c r="ALJ32" s="585"/>
      <c r="ALK32" s="585"/>
      <c r="ALL32" s="585"/>
      <c r="ALM32" s="585"/>
      <c r="ALN32" s="585"/>
      <c r="ALO32" s="585"/>
      <c r="ALP32" s="585"/>
      <c r="ALQ32" s="585"/>
      <c r="ALR32" s="585"/>
      <c r="ALS32" s="585"/>
      <c r="ALT32" s="585"/>
      <c r="ALU32" s="585"/>
      <c r="ALV32" s="585"/>
      <c r="ALW32" s="585"/>
      <c r="ALX32" s="585"/>
      <c r="ALY32" s="585"/>
      <c r="ALZ32" s="585"/>
      <c r="AMA32" s="585"/>
      <c r="AMB32" s="585"/>
      <c r="AMC32" s="585"/>
      <c r="AMD32" s="585"/>
      <c r="AME32" s="585"/>
      <c r="AMF32" s="585"/>
      <c r="AMG32" s="585"/>
      <c r="AMH32" s="585"/>
      <c r="AMI32" s="585"/>
      <c r="AMJ32" s="585"/>
      <c r="AMK32" s="585"/>
    </row>
    <row r="33" spans="1:1025" ht="10.5" customHeight="1" x14ac:dyDescent="0.35">
      <c r="A33" s="128" t="s">
        <v>2282</v>
      </c>
      <c r="B33" s="432" t="s">
        <v>2283</v>
      </c>
      <c r="C33" s="526" t="s">
        <v>2284</v>
      </c>
      <c r="D33" s="535" t="s">
        <v>345</v>
      </c>
      <c r="E33" s="478">
        <v>215.405</v>
      </c>
      <c r="F33" s="478">
        <v>90.914000000000001</v>
      </c>
      <c r="G33" s="478">
        <v>-21.934999999999999</v>
      </c>
      <c r="H33" s="581">
        <f t="shared" ref="H33:H40" si="11">E33+F33+G33</f>
        <v>284.38400000000001</v>
      </c>
      <c r="I33" s="478">
        <v>0</v>
      </c>
      <c r="J33" s="478">
        <v>355.495</v>
      </c>
      <c r="K33" s="478">
        <v>25.12</v>
      </c>
      <c r="L33" s="478">
        <v>-226.49600000000001</v>
      </c>
      <c r="M33" s="581">
        <f t="shared" ref="M33:M40" si="12">H33+I33+J33+K33+L33</f>
        <v>438.50300000000004</v>
      </c>
      <c r="N33" s="581">
        <f t="shared" si="6"/>
        <v>284.38400000000001</v>
      </c>
      <c r="O33" s="465"/>
      <c r="P33" s="82">
        <f t="shared" si="1"/>
        <v>0</v>
      </c>
      <c r="Q33" s="83">
        <f t="shared" si="2"/>
        <v>0</v>
      </c>
    </row>
    <row r="34" spans="1:1025" ht="10.5" customHeight="1" x14ac:dyDescent="0.35">
      <c r="A34" s="128" t="s">
        <v>2285</v>
      </c>
      <c r="B34" s="432" t="s">
        <v>2286</v>
      </c>
      <c r="C34" s="526" t="s">
        <v>2287</v>
      </c>
      <c r="D34" s="535" t="s">
        <v>345</v>
      </c>
      <c r="E34" s="478">
        <v>31.257000000000001</v>
      </c>
      <c r="F34" s="478">
        <v>0.316</v>
      </c>
      <c r="G34" s="478">
        <v>-0.316</v>
      </c>
      <c r="H34" s="581">
        <f t="shared" si="11"/>
        <v>31.257000000000001</v>
      </c>
      <c r="I34" s="478">
        <v>0</v>
      </c>
      <c r="J34" s="478">
        <v>38.128999999999998</v>
      </c>
      <c r="K34" s="478">
        <v>2.3650000000000002</v>
      </c>
      <c r="L34" s="478">
        <v>-14.472</v>
      </c>
      <c r="M34" s="581">
        <f t="shared" si="12"/>
        <v>57.278999999999989</v>
      </c>
      <c r="N34" s="581">
        <f t="shared" si="6"/>
        <v>31.257000000000001</v>
      </c>
      <c r="O34" s="465"/>
      <c r="P34" s="82">
        <f t="shared" si="1"/>
        <v>0</v>
      </c>
      <c r="Q34" s="83">
        <f t="shared" si="2"/>
        <v>0</v>
      </c>
    </row>
    <row r="35" spans="1:1025" s="586" customFormat="1" ht="27.9" customHeight="1" x14ac:dyDescent="0.35">
      <c r="A35" s="577" t="s">
        <v>2288</v>
      </c>
      <c r="B35" s="578" t="s">
        <v>2289</v>
      </c>
      <c r="C35" s="579" t="s">
        <v>2290</v>
      </c>
      <c r="D35" s="593" t="s">
        <v>345</v>
      </c>
      <c r="E35" s="581">
        <v>29.259</v>
      </c>
      <c r="F35" s="581">
        <v>9.39</v>
      </c>
      <c r="G35" s="581">
        <v>-9.39</v>
      </c>
      <c r="H35" s="581">
        <f t="shared" si="11"/>
        <v>29.259</v>
      </c>
      <c r="I35" s="581">
        <v>0</v>
      </c>
      <c r="J35" s="581">
        <v>1.4990000000000001</v>
      </c>
      <c r="K35" s="581">
        <v>0</v>
      </c>
      <c r="L35" s="581">
        <v>-0.43099999999999999</v>
      </c>
      <c r="M35" s="581">
        <f t="shared" si="12"/>
        <v>30.326999999999998</v>
      </c>
      <c r="N35" s="581">
        <f t="shared" si="6"/>
        <v>29.259</v>
      </c>
      <c r="O35" s="615"/>
      <c r="P35" s="583">
        <f t="shared" si="1"/>
        <v>0</v>
      </c>
      <c r="Q35" s="584">
        <f t="shared" si="2"/>
        <v>0</v>
      </c>
      <c r="R35" s="585"/>
      <c r="S35" s="585"/>
      <c r="T35" s="585"/>
      <c r="U35" s="585"/>
      <c r="V35" s="585"/>
      <c r="W35" s="585"/>
      <c r="X35" s="585"/>
      <c r="Y35" s="585"/>
      <c r="Z35" s="585"/>
      <c r="AA35" s="585"/>
      <c r="AB35" s="585"/>
      <c r="AC35" s="585"/>
      <c r="AD35" s="585"/>
      <c r="AE35" s="585"/>
      <c r="AF35" s="585"/>
      <c r="AG35" s="585"/>
      <c r="AH35" s="585"/>
      <c r="AI35" s="585"/>
      <c r="AJ35" s="585"/>
      <c r="AK35" s="585"/>
      <c r="AL35" s="585"/>
      <c r="AM35" s="585"/>
      <c r="AN35" s="585"/>
      <c r="AO35" s="585"/>
      <c r="AP35" s="585"/>
      <c r="AQ35" s="585"/>
      <c r="AR35" s="585"/>
      <c r="AS35" s="585"/>
      <c r="AT35" s="585"/>
      <c r="AU35" s="585"/>
      <c r="AV35" s="585"/>
      <c r="AW35" s="585"/>
      <c r="AX35" s="585"/>
      <c r="AY35" s="585"/>
      <c r="AZ35" s="585"/>
      <c r="BA35" s="585"/>
      <c r="BB35" s="585"/>
      <c r="BC35" s="585"/>
      <c r="BD35" s="585"/>
      <c r="BE35" s="585"/>
      <c r="BF35" s="585"/>
      <c r="BG35" s="585"/>
      <c r="BH35" s="585"/>
      <c r="BI35" s="585"/>
      <c r="BJ35" s="585"/>
      <c r="BK35" s="585"/>
      <c r="BL35" s="585"/>
      <c r="BM35" s="585"/>
      <c r="BN35" s="585"/>
      <c r="BO35" s="585"/>
      <c r="BP35" s="585"/>
      <c r="BQ35" s="585"/>
      <c r="BR35" s="585"/>
      <c r="BS35" s="585"/>
      <c r="BT35" s="585"/>
      <c r="BU35" s="585"/>
      <c r="BV35" s="585"/>
      <c r="BW35" s="585"/>
      <c r="BX35" s="585"/>
      <c r="BY35" s="585"/>
      <c r="BZ35" s="585"/>
      <c r="CA35" s="585"/>
      <c r="CB35" s="585"/>
      <c r="CC35" s="585"/>
      <c r="CD35" s="585"/>
      <c r="CE35" s="585"/>
      <c r="CF35" s="585"/>
      <c r="CG35" s="585"/>
      <c r="CH35" s="585"/>
      <c r="CI35" s="585"/>
      <c r="CJ35" s="585"/>
      <c r="CK35" s="585"/>
      <c r="CL35" s="585"/>
      <c r="CM35" s="585"/>
      <c r="CN35" s="585"/>
      <c r="CO35" s="585"/>
      <c r="CP35" s="585"/>
      <c r="CQ35" s="585"/>
      <c r="CR35" s="585"/>
      <c r="CS35" s="585"/>
      <c r="CT35" s="585"/>
      <c r="CU35" s="585"/>
      <c r="CV35" s="585"/>
      <c r="CW35" s="585"/>
      <c r="CX35" s="585"/>
      <c r="CY35" s="585"/>
      <c r="CZ35" s="585"/>
      <c r="DA35" s="585"/>
      <c r="DB35" s="585"/>
      <c r="DC35" s="585"/>
      <c r="DD35" s="585"/>
      <c r="DE35" s="585"/>
      <c r="DF35" s="585"/>
      <c r="DG35" s="585"/>
      <c r="DH35" s="585"/>
      <c r="DI35" s="585"/>
      <c r="DJ35" s="585"/>
      <c r="DK35" s="585"/>
      <c r="DL35" s="585"/>
      <c r="DM35" s="585"/>
      <c r="DN35" s="585"/>
      <c r="DO35" s="585"/>
      <c r="DP35" s="585"/>
      <c r="DQ35" s="585"/>
      <c r="DR35" s="585"/>
      <c r="DS35" s="585"/>
      <c r="DT35" s="585"/>
      <c r="DU35" s="585"/>
      <c r="DV35" s="585"/>
      <c r="DW35" s="585"/>
      <c r="DX35" s="585"/>
      <c r="DY35" s="585"/>
      <c r="DZ35" s="585"/>
      <c r="EA35" s="585"/>
      <c r="EB35" s="585"/>
      <c r="EC35" s="585"/>
      <c r="ED35" s="585"/>
      <c r="EE35" s="585"/>
      <c r="EF35" s="585"/>
      <c r="EG35" s="585"/>
      <c r="EH35" s="585"/>
      <c r="EI35" s="585"/>
      <c r="EJ35" s="585"/>
      <c r="EK35" s="585"/>
      <c r="EL35" s="585"/>
      <c r="EM35" s="585"/>
      <c r="EN35" s="585"/>
      <c r="EO35" s="585"/>
      <c r="EP35" s="585"/>
      <c r="EQ35" s="585"/>
      <c r="ER35" s="585"/>
      <c r="ES35" s="585"/>
      <c r="ET35" s="585"/>
      <c r="EU35" s="585"/>
      <c r="EV35" s="585"/>
      <c r="EW35" s="585"/>
      <c r="EX35" s="585"/>
      <c r="EY35" s="585"/>
      <c r="EZ35" s="585"/>
      <c r="FA35" s="585"/>
      <c r="FB35" s="585"/>
      <c r="FC35" s="585"/>
      <c r="FD35" s="585"/>
      <c r="FE35" s="585"/>
      <c r="FF35" s="585"/>
      <c r="FG35" s="585"/>
      <c r="FH35" s="585"/>
      <c r="FI35" s="585"/>
      <c r="FJ35" s="585"/>
      <c r="FK35" s="585"/>
      <c r="FL35" s="585"/>
      <c r="FM35" s="585"/>
      <c r="FN35" s="585"/>
      <c r="FO35" s="585"/>
      <c r="FP35" s="585"/>
      <c r="FQ35" s="585"/>
      <c r="FR35" s="585"/>
      <c r="FS35" s="585"/>
      <c r="FT35" s="585"/>
      <c r="FU35" s="585"/>
      <c r="FV35" s="585"/>
      <c r="FW35" s="585"/>
      <c r="FX35" s="585"/>
      <c r="FY35" s="585"/>
      <c r="FZ35" s="585"/>
      <c r="GA35" s="585"/>
      <c r="GB35" s="585"/>
      <c r="GC35" s="585"/>
      <c r="GD35" s="585"/>
      <c r="GE35" s="585"/>
      <c r="GF35" s="585"/>
      <c r="GG35" s="585"/>
      <c r="GH35" s="585"/>
      <c r="GI35" s="585"/>
      <c r="GJ35" s="585"/>
      <c r="GK35" s="585"/>
      <c r="GL35" s="585"/>
      <c r="GM35" s="585"/>
      <c r="GN35" s="585"/>
      <c r="GO35" s="585"/>
      <c r="GP35" s="585"/>
      <c r="GQ35" s="585"/>
      <c r="GR35" s="585"/>
      <c r="GS35" s="585"/>
      <c r="GT35" s="585"/>
      <c r="GU35" s="585"/>
      <c r="GV35" s="585"/>
      <c r="GW35" s="585"/>
      <c r="GX35" s="585"/>
      <c r="GY35" s="585"/>
      <c r="GZ35" s="585"/>
      <c r="HA35" s="585"/>
      <c r="HB35" s="585"/>
      <c r="HC35" s="585"/>
      <c r="HD35" s="585"/>
      <c r="HE35" s="585"/>
      <c r="HF35" s="585"/>
      <c r="HG35" s="585"/>
      <c r="HH35" s="585"/>
      <c r="HI35" s="585"/>
      <c r="HJ35" s="585"/>
      <c r="HK35" s="585"/>
      <c r="HL35" s="585"/>
      <c r="HM35" s="585"/>
      <c r="HN35" s="585"/>
      <c r="HO35" s="585"/>
      <c r="HP35" s="585"/>
      <c r="HQ35" s="585"/>
      <c r="HR35" s="585"/>
      <c r="HS35" s="585"/>
      <c r="HT35" s="585"/>
      <c r="HU35" s="585"/>
      <c r="HV35" s="585"/>
      <c r="HW35" s="585"/>
      <c r="HX35" s="585"/>
      <c r="HY35" s="585"/>
      <c r="HZ35" s="585"/>
      <c r="IA35" s="585"/>
      <c r="IB35" s="585"/>
      <c r="IC35" s="585"/>
      <c r="ID35" s="585"/>
      <c r="IE35" s="585"/>
      <c r="IF35" s="585"/>
      <c r="IG35" s="585"/>
      <c r="IH35" s="585"/>
      <c r="II35" s="585"/>
      <c r="IJ35" s="585"/>
      <c r="IK35" s="585"/>
      <c r="IL35" s="585"/>
      <c r="IM35" s="585"/>
      <c r="IN35" s="585"/>
      <c r="IO35" s="585"/>
      <c r="IP35" s="585"/>
      <c r="IQ35" s="585"/>
      <c r="IR35" s="585"/>
      <c r="IS35" s="585"/>
      <c r="IT35" s="585"/>
      <c r="IU35" s="585"/>
      <c r="IV35" s="585"/>
      <c r="IW35" s="585"/>
      <c r="IX35" s="585"/>
      <c r="IY35" s="585"/>
      <c r="IZ35" s="585"/>
      <c r="JA35" s="585"/>
      <c r="JB35" s="585"/>
      <c r="JC35" s="585"/>
      <c r="JD35" s="585"/>
      <c r="JE35" s="585"/>
      <c r="JF35" s="585"/>
      <c r="JG35" s="585"/>
      <c r="JH35" s="585"/>
      <c r="JI35" s="585"/>
      <c r="JJ35" s="585"/>
      <c r="JK35" s="585"/>
      <c r="JL35" s="585"/>
      <c r="JM35" s="585"/>
      <c r="JN35" s="585"/>
      <c r="JO35" s="585"/>
      <c r="JP35" s="585"/>
      <c r="JQ35" s="585"/>
      <c r="JR35" s="585"/>
      <c r="JS35" s="585"/>
      <c r="JT35" s="585"/>
      <c r="JU35" s="585"/>
      <c r="JV35" s="585"/>
      <c r="JW35" s="585"/>
      <c r="JX35" s="585"/>
      <c r="JY35" s="585"/>
      <c r="JZ35" s="585"/>
      <c r="KA35" s="585"/>
      <c r="KB35" s="585"/>
      <c r="KC35" s="585"/>
      <c r="KD35" s="585"/>
      <c r="KE35" s="585"/>
      <c r="KF35" s="585"/>
      <c r="KG35" s="585"/>
      <c r="KH35" s="585"/>
      <c r="KI35" s="585"/>
      <c r="KJ35" s="585"/>
      <c r="KK35" s="585"/>
      <c r="KL35" s="585"/>
      <c r="KM35" s="585"/>
      <c r="KN35" s="585"/>
      <c r="KO35" s="585"/>
      <c r="KP35" s="585"/>
      <c r="KQ35" s="585"/>
      <c r="KR35" s="585"/>
      <c r="KS35" s="585"/>
      <c r="KT35" s="585"/>
      <c r="KU35" s="585"/>
      <c r="KV35" s="585"/>
      <c r="KW35" s="585"/>
      <c r="KX35" s="585"/>
      <c r="KY35" s="585"/>
      <c r="KZ35" s="585"/>
      <c r="LA35" s="585"/>
      <c r="LB35" s="585"/>
      <c r="LC35" s="585"/>
      <c r="LD35" s="585"/>
      <c r="LE35" s="585"/>
      <c r="LF35" s="585"/>
      <c r="LG35" s="585"/>
      <c r="LH35" s="585"/>
      <c r="LI35" s="585"/>
      <c r="LJ35" s="585"/>
      <c r="LK35" s="585"/>
      <c r="LL35" s="585"/>
      <c r="LM35" s="585"/>
      <c r="LN35" s="585"/>
      <c r="LO35" s="585"/>
      <c r="LP35" s="585"/>
      <c r="LQ35" s="585"/>
      <c r="LR35" s="585"/>
      <c r="LS35" s="585"/>
      <c r="LT35" s="585"/>
      <c r="LU35" s="585"/>
      <c r="LV35" s="585"/>
      <c r="LW35" s="585"/>
      <c r="LX35" s="585"/>
      <c r="LY35" s="585"/>
      <c r="LZ35" s="585"/>
      <c r="MA35" s="585"/>
      <c r="MB35" s="585"/>
      <c r="MC35" s="585"/>
      <c r="MD35" s="585"/>
      <c r="ME35" s="585"/>
      <c r="MF35" s="585"/>
      <c r="MG35" s="585"/>
      <c r="MH35" s="585"/>
      <c r="MI35" s="585"/>
      <c r="MJ35" s="585"/>
      <c r="MK35" s="585"/>
      <c r="ML35" s="585"/>
      <c r="MM35" s="585"/>
      <c r="MN35" s="585"/>
      <c r="MO35" s="585"/>
      <c r="MP35" s="585"/>
      <c r="MQ35" s="585"/>
      <c r="MR35" s="585"/>
      <c r="MS35" s="585"/>
      <c r="MT35" s="585"/>
      <c r="MU35" s="585"/>
      <c r="MV35" s="585"/>
      <c r="MW35" s="585"/>
      <c r="MX35" s="585"/>
      <c r="MY35" s="585"/>
      <c r="MZ35" s="585"/>
      <c r="NA35" s="585"/>
      <c r="NB35" s="585"/>
      <c r="NC35" s="585"/>
      <c r="ND35" s="585"/>
      <c r="NE35" s="585"/>
      <c r="NF35" s="585"/>
      <c r="NG35" s="585"/>
      <c r="NH35" s="585"/>
      <c r="NI35" s="585"/>
      <c r="NJ35" s="585"/>
      <c r="NK35" s="585"/>
      <c r="NL35" s="585"/>
      <c r="NM35" s="585"/>
      <c r="NN35" s="585"/>
      <c r="NO35" s="585"/>
      <c r="NP35" s="585"/>
      <c r="NQ35" s="585"/>
      <c r="NR35" s="585"/>
      <c r="NS35" s="585"/>
      <c r="NT35" s="585"/>
      <c r="NU35" s="585"/>
      <c r="NV35" s="585"/>
      <c r="NW35" s="585"/>
      <c r="NX35" s="585"/>
      <c r="NY35" s="585"/>
      <c r="NZ35" s="585"/>
      <c r="OA35" s="585"/>
      <c r="OB35" s="585"/>
      <c r="OC35" s="585"/>
      <c r="OD35" s="585"/>
      <c r="OE35" s="585"/>
      <c r="OF35" s="585"/>
      <c r="OG35" s="585"/>
      <c r="OH35" s="585"/>
      <c r="OI35" s="585"/>
      <c r="OJ35" s="585"/>
      <c r="OK35" s="585"/>
      <c r="OL35" s="585"/>
      <c r="OM35" s="585"/>
      <c r="ON35" s="585"/>
      <c r="OO35" s="585"/>
      <c r="OP35" s="585"/>
      <c r="OQ35" s="585"/>
      <c r="OR35" s="585"/>
      <c r="OS35" s="585"/>
      <c r="OT35" s="585"/>
      <c r="OU35" s="585"/>
      <c r="OV35" s="585"/>
      <c r="OW35" s="585"/>
      <c r="OX35" s="585"/>
      <c r="OY35" s="585"/>
      <c r="OZ35" s="585"/>
      <c r="PA35" s="585"/>
      <c r="PB35" s="585"/>
      <c r="PC35" s="585"/>
      <c r="PD35" s="585"/>
      <c r="PE35" s="585"/>
      <c r="PF35" s="585"/>
      <c r="PG35" s="585"/>
      <c r="PH35" s="585"/>
      <c r="PI35" s="585"/>
      <c r="PJ35" s="585"/>
      <c r="PK35" s="585"/>
      <c r="PL35" s="585"/>
      <c r="PM35" s="585"/>
      <c r="PN35" s="585"/>
      <c r="PO35" s="585"/>
      <c r="PP35" s="585"/>
      <c r="PQ35" s="585"/>
      <c r="PR35" s="585"/>
      <c r="PS35" s="585"/>
      <c r="PT35" s="585"/>
      <c r="PU35" s="585"/>
      <c r="PV35" s="585"/>
      <c r="PW35" s="585"/>
      <c r="PX35" s="585"/>
      <c r="PY35" s="585"/>
      <c r="PZ35" s="585"/>
      <c r="QA35" s="585"/>
      <c r="QB35" s="585"/>
      <c r="QC35" s="585"/>
      <c r="QD35" s="585"/>
      <c r="QE35" s="585"/>
      <c r="QF35" s="585"/>
      <c r="QG35" s="585"/>
      <c r="QH35" s="585"/>
      <c r="QI35" s="585"/>
      <c r="QJ35" s="585"/>
      <c r="QK35" s="585"/>
      <c r="QL35" s="585"/>
      <c r="QM35" s="585"/>
      <c r="QN35" s="585"/>
      <c r="QO35" s="585"/>
      <c r="QP35" s="585"/>
      <c r="QQ35" s="585"/>
      <c r="QR35" s="585"/>
      <c r="QS35" s="585"/>
      <c r="QT35" s="585"/>
      <c r="QU35" s="585"/>
      <c r="QV35" s="585"/>
      <c r="QW35" s="585"/>
      <c r="QX35" s="585"/>
      <c r="QY35" s="585"/>
      <c r="QZ35" s="585"/>
      <c r="RA35" s="585"/>
      <c r="RB35" s="585"/>
      <c r="RC35" s="585"/>
      <c r="RD35" s="585"/>
      <c r="RE35" s="585"/>
      <c r="RF35" s="585"/>
      <c r="RG35" s="585"/>
      <c r="RH35" s="585"/>
      <c r="RI35" s="585"/>
      <c r="RJ35" s="585"/>
      <c r="RK35" s="585"/>
      <c r="RL35" s="585"/>
      <c r="RM35" s="585"/>
      <c r="RN35" s="585"/>
      <c r="RO35" s="585"/>
      <c r="RP35" s="585"/>
      <c r="RQ35" s="585"/>
      <c r="RR35" s="585"/>
      <c r="RS35" s="585"/>
      <c r="RT35" s="585"/>
      <c r="RU35" s="585"/>
      <c r="RV35" s="585"/>
      <c r="RW35" s="585"/>
      <c r="RX35" s="585"/>
      <c r="RY35" s="585"/>
      <c r="RZ35" s="585"/>
      <c r="SA35" s="585"/>
      <c r="SB35" s="585"/>
      <c r="SC35" s="585"/>
      <c r="SD35" s="585"/>
      <c r="SE35" s="585"/>
      <c r="SF35" s="585"/>
      <c r="SG35" s="585"/>
      <c r="SH35" s="585"/>
      <c r="SI35" s="585"/>
      <c r="SJ35" s="585"/>
      <c r="SK35" s="585"/>
      <c r="SL35" s="585"/>
      <c r="SM35" s="585"/>
      <c r="SN35" s="585"/>
      <c r="SO35" s="585"/>
      <c r="SP35" s="585"/>
      <c r="SQ35" s="585"/>
      <c r="SR35" s="585"/>
      <c r="SS35" s="585"/>
      <c r="ST35" s="585"/>
      <c r="SU35" s="585"/>
      <c r="SV35" s="585"/>
      <c r="SW35" s="585"/>
      <c r="SX35" s="585"/>
      <c r="SY35" s="585"/>
      <c r="SZ35" s="585"/>
      <c r="TA35" s="585"/>
      <c r="TB35" s="585"/>
      <c r="TC35" s="585"/>
      <c r="TD35" s="585"/>
      <c r="TE35" s="585"/>
      <c r="TF35" s="585"/>
      <c r="TG35" s="585"/>
      <c r="TH35" s="585"/>
      <c r="TI35" s="585"/>
      <c r="TJ35" s="585"/>
      <c r="TK35" s="585"/>
      <c r="TL35" s="585"/>
      <c r="TM35" s="585"/>
      <c r="TN35" s="585"/>
      <c r="TO35" s="585"/>
      <c r="TP35" s="585"/>
      <c r="TQ35" s="585"/>
      <c r="TR35" s="585"/>
      <c r="TS35" s="585"/>
      <c r="TT35" s="585"/>
      <c r="TU35" s="585"/>
      <c r="TV35" s="585"/>
      <c r="TW35" s="585"/>
      <c r="TX35" s="585"/>
      <c r="TY35" s="585"/>
      <c r="TZ35" s="585"/>
      <c r="UA35" s="585"/>
      <c r="UB35" s="585"/>
      <c r="UC35" s="585"/>
      <c r="UD35" s="585"/>
      <c r="UE35" s="585"/>
      <c r="UF35" s="585"/>
      <c r="UG35" s="585"/>
      <c r="UH35" s="585"/>
      <c r="UI35" s="585"/>
      <c r="UJ35" s="585"/>
      <c r="UK35" s="585"/>
      <c r="UL35" s="585"/>
      <c r="UM35" s="585"/>
      <c r="UN35" s="585"/>
      <c r="UO35" s="585"/>
      <c r="UP35" s="585"/>
      <c r="UQ35" s="585"/>
      <c r="UR35" s="585"/>
      <c r="US35" s="585"/>
      <c r="UT35" s="585"/>
      <c r="UU35" s="585"/>
      <c r="UV35" s="585"/>
      <c r="UW35" s="585"/>
      <c r="UX35" s="585"/>
      <c r="UY35" s="585"/>
      <c r="UZ35" s="585"/>
      <c r="VA35" s="585"/>
      <c r="VB35" s="585"/>
      <c r="VC35" s="585"/>
      <c r="VD35" s="585"/>
      <c r="VE35" s="585"/>
      <c r="VF35" s="585"/>
      <c r="VG35" s="585"/>
      <c r="VH35" s="585"/>
      <c r="VI35" s="585"/>
      <c r="VJ35" s="585"/>
      <c r="VK35" s="585"/>
      <c r="VL35" s="585"/>
      <c r="VM35" s="585"/>
      <c r="VN35" s="585"/>
      <c r="VO35" s="585"/>
      <c r="VP35" s="585"/>
      <c r="VQ35" s="585"/>
      <c r="VR35" s="585"/>
      <c r="VS35" s="585"/>
      <c r="VT35" s="585"/>
      <c r="VU35" s="585"/>
      <c r="VV35" s="585"/>
      <c r="VW35" s="585"/>
      <c r="VX35" s="585"/>
      <c r="VY35" s="585"/>
      <c r="VZ35" s="585"/>
      <c r="WA35" s="585"/>
      <c r="WB35" s="585"/>
      <c r="WC35" s="585"/>
      <c r="WD35" s="585"/>
      <c r="WE35" s="585"/>
      <c r="WF35" s="585"/>
      <c r="WG35" s="585"/>
      <c r="WH35" s="585"/>
      <c r="WI35" s="585"/>
      <c r="WJ35" s="585"/>
      <c r="WK35" s="585"/>
      <c r="WL35" s="585"/>
      <c r="WM35" s="585"/>
      <c r="WN35" s="585"/>
      <c r="WO35" s="585"/>
      <c r="WP35" s="585"/>
      <c r="WQ35" s="585"/>
      <c r="WR35" s="585"/>
      <c r="WS35" s="585"/>
      <c r="WT35" s="585"/>
      <c r="WU35" s="585"/>
      <c r="WV35" s="585"/>
      <c r="WW35" s="585"/>
      <c r="WX35" s="585"/>
      <c r="WY35" s="585"/>
      <c r="WZ35" s="585"/>
      <c r="XA35" s="585"/>
      <c r="XB35" s="585"/>
      <c r="XC35" s="585"/>
      <c r="XD35" s="585"/>
      <c r="XE35" s="585"/>
      <c r="XF35" s="585"/>
      <c r="XG35" s="585"/>
      <c r="XH35" s="585"/>
      <c r="XI35" s="585"/>
      <c r="XJ35" s="585"/>
      <c r="XK35" s="585"/>
      <c r="XL35" s="585"/>
      <c r="XM35" s="585"/>
      <c r="XN35" s="585"/>
      <c r="XO35" s="585"/>
      <c r="XP35" s="585"/>
      <c r="XQ35" s="585"/>
      <c r="XR35" s="585"/>
      <c r="XS35" s="585"/>
      <c r="XT35" s="585"/>
      <c r="XU35" s="585"/>
      <c r="XV35" s="585"/>
      <c r="XW35" s="585"/>
      <c r="XX35" s="585"/>
      <c r="XY35" s="585"/>
      <c r="XZ35" s="585"/>
      <c r="YA35" s="585"/>
      <c r="YB35" s="585"/>
      <c r="YC35" s="585"/>
      <c r="YD35" s="585"/>
      <c r="YE35" s="585"/>
      <c r="YF35" s="585"/>
      <c r="YG35" s="585"/>
      <c r="YH35" s="585"/>
      <c r="YI35" s="585"/>
      <c r="YJ35" s="585"/>
      <c r="YK35" s="585"/>
      <c r="YL35" s="585"/>
      <c r="YM35" s="585"/>
      <c r="YN35" s="585"/>
      <c r="YO35" s="585"/>
      <c r="YP35" s="585"/>
      <c r="YQ35" s="585"/>
      <c r="YR35" s="585"/>
      <c r="YS35" s="585"/>
      <c r="YT35" s="585"/>
      <c r="YU35" s="585"/>
      <c r="YV35" s="585"/>
      <c r="YW35" s="585"/>
      <c r="YX35" s="585"/>
      <c r="YY35" s="585"/>
      <c r="YZ35" s="585"/>
      <c r="ZA35" s="585"/>
      <c r="ZB35" s="585"/>
      <c r="ZC35" s="585"/>
      <c r="ZD35" s="585"/>
      <c r="ZE35" s="585"/>
      <c r="ZF35" s="585"/>
      <c r="ZG35" s="585"/>
      <c r="ZH35" s="585"/>
      <c r="ZI35" s="585"/>
      <c r="ZJ35" s="585"/>
      <c r="ZK35" s="585"/>
      <c r="ZL35" s="585"/>
      <c r="ZM35" s="585"/>
      <c r="ZN35" s="585"/>
      <c r="ZO35" s="585"/>
      <c r="ZP35" s="585"/>
      <c r="ZQ35" s="585"/>
      <c r="ZR35" s="585"/>
      <c r="ZS35" s="585"/>
      <c r="ZT35" s="585"/>
      <c r="ZU35" s="585"/>
      <c r="ZV35" s="585"/>
      <c r="ZW35" s="585"/>
      <c r="ZX35" s="585"/>
      <c r="ZY35" s="585"/>
      <c r="ZZ35" s="585"/>
      <c r="AAA35" s="585"/>
      <c r="AAB35" s="585"/>
      <c r="AAC35" s="585"/>
      <c r="AAD35" s="585"/>
      <c r="AAE35" s="585"/>
      <c r="AAF35" s="585"/>
      <c r="AAG35" s="585"/>
      <c r="AAH35" s="585"/>
      <c r="AAI35" s="585"/>
      <c r="AAJ35" s="585"/>
      <c r="AAK35" s="585"/>
      <c r="AAL35" s="585"/>
      <c r="AAM35" s="585"/>
      <c r="AAN35" s="585"/>
      <c r="AAO35" s="585"/>
      <c r="AAP35" s="585"/>
      <c r="AAQ35" s="585"/>
      <c r="AAR35" s="585"/>
      <c r="AAS35" s="585"/>
      <c r="AAT35" s="585"/>
      <c r="AAU35" s="585"/>
      <c r="AAV35" s="585"/>
      <c r="AAW35" s="585"/>
      <c r="AAX35" s="585"/>
      <c r="AAY35" s="585"/>
      <c r="AAZ35" s="585"/>
      <c r="ABA35" s="585"/>
      <c r="ABB35" s="585"/>
      <c r="ABC35" s="585"/>
      <c r="ABD35" s="585"/>
      <c r="ABE35" s="585"/>
      <c r="ABF35" s="585"/>
      <c r="ABG35" s="585"/>
      <c r="ABH35" s="585"/>
      <c r="ABI35" s="585"/>
      <c r="ABJ35" s="585"/>
      <c r="ABK35" s="585"/>
      <c r="ABL35" s="585"/>
      <c r="ABM35" s="585"/>
      <c r="ABN35" s="585"/>
      <c r="ABO35" s="585"/>
      <c r="ABP35" s="585"/>
      <c r="ABQ35" s="585"/>
      <c r="ABR35" s="585"/>
      <c r="ABS35" s="585"/>
      <c r="ABT35" s="585"/>
      <c r="ABU35" s="585"/>
      <c r="ABV35" s="585"/>
      <c r="ABW35" s="585"/>
      <c r="ABX35" s="585"/>
      <c r="ABY35" s="585"/>
      <c r="ABZ35" s="585"/>
      <c r="ACA35" s="585"/>
      <c r="ACB35" s="585"/>
      <c r="ACC35" s="585"/>
      <c r="ACD35" s="585"/>
      <c r="ACE35" s="585"/>
      <c r="ACF35" s="585"/>
      <c r="ACG35" s="585"/>
      <c r="ACH35" s="585"/>
      <c r="ACI35" s="585"/>
      <c r="ACJ35" s="585"/>
      <c r="ACK35" s="585"/>
      <c r="ACL35" s="585"/>
      <c r="ACM35" s="585"/>
      <c r="ACN35" s="585"/>
      <c r="ACO35" s="585"/>
      <c r="ACP35" s="585"/>
      <c r="ACQ35" s="585"/>
      <c r="ACR35" s="585"/>
      <c r="ACS35" s="585"/>
      <c r="ACT35" s="585"/>
      <c r="ACU35" s="585"/>
      <c r="ACV35" s="585"/>
      <c r="ACW35" s="585"/>
      <c r="ACX35" s="585"/>
      <c r="ACY35" s="585"/>
      <c r="ACZ35" s="585"/>
      <c r="ADA35" s="585"/>
      <c r="ADB35" s="585"/>
      <c r="ADC35" s="585"/>
      <c r="ADD35" s="585"/>
      <c r="ADE35" s="585"/>
      <c r="ADF35" s="585"/>
      <c r="ADG35" s="585"/>
      <c r="ADH35" s="585"/>
      <c r="ADI35" s="585"/>
      <c r="ADJ35" s="585"/>
      <c r="ADK35" s="585"/>
      <c r="ADL35" s="585"/>
      <c r="ADM35" s="585"/>
      <c r="ADN35" s="585"/>
      <c r="ADO35" s="585"/>
      <c r="ADP35" s="585"/>
      <c r="ADQ35" s="585"/>
      <c r="ADR35" s="585"/>
      <c r="ADS35" s="585"/>
      <c r="ADT35" s="585"/>
      <c r="ADU35" s="585"/>
      <c r="ADV35" s="585"/>
      <c r="ADW35" s="585"/>
      <c r="ADX35" s="585"/>
      <c r="ADY35" s="585"/>
      <c r="ADZ35" s="585"/>
      <c r="AEA35" s="585"/>
      <c r="AEB35" s="585"/>
      <c r="AEC35" s="585"/>
      <c r="AED35" s="585"/>
      <c r="AEE35" s="585"/>
      <c r="AEF35" s="585"/>
      <c r="AEG35" s="585"/>
      <c r="AEH35" s="585"/>
      <c r="AEI35" s="585"/>
      <c r="AEJ35" s="585"/>
      <c r="AEK35" s="585"/>
      <c r="AEL35" s="585"/>
      <c r="AEM35" s="585"/>
      <c r="AEN35" s="585"/>
      <c r="AEO35" s="585"/>
      <c r="AEP35" s="585"/>
      <c r="AEQ35" s="585"/>
      <c r="AER35" s="585"/>
      <c r="AES35" s="585"/>
      <c r="AET35" s="585"/>
      <c r="AEU35" s="585"/>
      <c r="AEV35" s="585"/>
      <c r="AEW35" s="585"/>
      <c r="AEX35" s="585"/>
      <c r="AEY35" s="585"/>
      <c r="AEZ35" s="585"/>
      <c r="AFA35" s="585"/>
      <c r="AFB35" s="585"/>
      <c r="AFC35" s="585"/>
      <c r="AFD35" s="585"/>
      <c r="AFE35" s="585"/>
      <c r="AFF35" s="585"/>
      <c r="AFG35" s="585"/>
      <c r="AFH35" s="585"/>
      <c r="AFI35" s="585"/>
      <c r="AFJ35" s="585"/>
      <c r="AFK35" s="585"/>
      <c r="AFL35" s="585"/>
      <c r="AFM35" s="585"/>
      <c r="AFN35" s="585"/>
      <c r="AFO35" s="585"/>
      <c r="AFP35" s="585"/>
      <c r="AFQ35" s="585"/>
      <c r="AFR35" s="585"/>
      <c r="AFS35" s="585"/>
      <c r="AFT35" s="585"/>
      <c r="AFU35" s="585"/>
      <c r="AFV35" s="585"/>
      <c r="AFW35" s="585"/>
      <c r="AFX35" s="585"/>
      <c r="AFY35" s="585"/>
      <c r="AFZ35" s="585"/>
      <c r="AGA35" s="585"/>
      <c r="AGB35" s="585"/>
      <c r="AGC35" s="585"/>
      <c r="AGD35" s="585"/>
      <c r="AGE35" s="585"/>
      <c r="AGF35" s="585"/>
      <c r="AGG35" s="585"/>
      <c r="AGH35" s="585"/>
      <c r="AGI35" s="585"/>
      <c r="AGJ35" s="585"/>
      <c r="AGK35" s="585"/>
      <c r="AGL35" s="585"/>
      <c r="AGM35" s="585"/>
      <c r="AGN35" s="585"/>
      <c r="AGO35" s="585"/>
      <c r="AGP35" s="585"/>
      <c r="AGQ35" s="585"/>
      <c r="AGR35" s="585"/>
      <c r="AGS35" s="585"/>
      <c r="AGT35" s="585"/>
      <c r="AGU35" s="585"/>
      <c r="AGV35" s="585"/>
      <c r="AGW35" s="585"/>
      <c r="AGX35" s="585"/>
      <c r="AGY35" s="585"/>
      <c r="AGZ35" s="585"/>
      <c r="AHA35" s="585"/>
      <c r="AHB35" s="585"/>
      <c r="AHC35" s="585"/>
      <c r="AHD35" s="585"/>
      <c r="AHE35" s="585"/>
      <c r="AHF35" s="585"/>
      <c r="AHG35" s="585"/>
      <c r="AHH35" s="585"/>
      <c r="AHI35" s="585"/>
      <c r="AHJ35" s="585"/>
      <c r="AHK35" s="585"/>
      <c r="AHL35" s="585"/>
      <c r="AHM35" s="585"/>
      <c r="AHN35" s="585"/>
      <c r="AHO35" s="585"/>
      <c r="AHP35" s="585"/>
      <c r="AHQ35" s="585"/>
      <c r="AHR35" s="585"/>
      <c r="AHS35" s="585"/>
      <c r="AHT35" s="585"/>
      <c r="AHU35" s="585"/>
      <c r="AHV35" s="585"/>
      <c r="AHW35" s="585"/>
      <c r="AHX35" s="585"/>
      <c r="AHY35" s="585"/>
      <c r="AHZ35" s="585"/>
      <c r="AIA35" s="585"/>
      <c r="AIB35" s="585"/>
      <c r="AIC35" s="585"/>
      <c r="AID35" s="585"/>
      <c r="AIE35" s="585"/>
      <c r="AIF35" s="585"/>
      <c r="AIG35" s="585"/>
      <c r="AIH35" s="585"/>
      <c r="AII35" s="585"/>
      <c r="AIJ35" s="585"/>
      <c r="AIK35" s="585"/>
      <c r="AIL35" s="585"/>
      <c r="AIM35" s="585"/>
      <c r="AIN35" s="585"/>
      <c r="AIO35" s="585"/>
      <c r="AIP35" s="585"/>
      <c r="AIQ35" s="585"/>
      <c r="AIR35" s="585"/>
      <c r="AIS35" s="585"/>
      <c r="AIT35" s="585"/>
      <c r="AIU35" s="585"/>
      <c r="AIV35" s="585"/>
      <c r="AIW35" s="585"/>
      <c r="AIX35" s="585"/>
      <c r="AIY35" s="585"/>
      <c r="AIZ35" s="585"/>
      <c r="AJA35" s="585"/>
      <c r="AJB35" s="585"/>
      <c r="AJC35" s="585"/>
      <c r="AJD35" s="585"/>
      <c r="AJE35" s="585"/>
      <c r="AJF35" s="585"/>
      <c r="AJG35" s="585"/>
      <c r="AJH35" s="585"/>
      <c r="AJI35" s="585"/>
      <c r="AJJ35" s="585"/>
      <c r="AJK35" s="585"/>
      <c r="AJL35" s="585"/>
      <c r="AJM35" s="585"/>
      <c r="AJN35" s="585"/>
      <c r="AJO35" s="585"/>
      <c r="AJP35" s="585"/>
      <c r="AJQ35" s="585"/>
      <c r="AJR35" s="585"/>
      <c r="AJS35" s="585"/>
      <c r="AJT35" s="585"/>
      <c r="AJU35" s="585"/>
      <c r="AJV35" s="585"/>
      <c r="AJW35" s="585"/>
      <c r="AJX35" s="585"/>
      <c r="AJY35" s="585"/>
      <c r="AJZ35" s="585"/>
      <c r="AKA35" s="585"/>
      <c r="AKB35" s="585"/>
      <c r="AKC35" s="585"/>
      <c r="AKD35" s="585"/>
      <c r="AKE35" s="585"/>
      <c r="AKF35" s="585"/>
      <c r="AKG35" s="585"/>
      <c r="AKH35" s="585"/>
      <c r="AKI35" s="585"/>
      <c r="AKJ35" s="585"/>
      <c r="AKK35" s="585"/>
      <c r="AKL35" s="585"/>
      <c r="AKM35" s="585"/>
      <c r="AKN35" s="585"/>
      <c r="AKO35" s="585"/>
      <c r="AKP35" s="585"/>
      <c r="AKQ35" s="585"/>
      <c r="AKR35" s="585"/>
      <c r="AKS35" s="585"/>
      <c r="AKT35" s="585"/>
      <c r="AKU35" s="585"/>
      <c r="AKV35" s="585"/>
      <c r="AKW35" s="585"/>
      <c r="AKX35" s="585"/>
      <c r="AKY35" s="585"/>
      <c r="AKZ35" s="585"/>
      <c r="ALA35" s="585"/>
      <c r="ALB35" s="585"/>
      <c r="ALC35" s="585"/>
      <c r="ALD35" s="585"/>
      <c r="ALE35" s="585"/>
      <c r="ALF35" s="585"/>
      <c r="ALG35" s="585"/>
      <c r="ALH35" s="585"/>
      <c r="ALI35" s="585"/>
      <c r="ALJ35" s="585"/>
      <c r="ALK35" s="585"/>
      <c r="ALL35" s="585"/>
      <c r="ALM35" s="585"/>
      <c r="ALN35" s="585"/>
      <c r="ALO35" s="585"/>
      <c r="ALP35" s="585"/>
      <c r="ALQ35" s="585"/>
      <c r="ALR35" s="585"/>
      <c r="ALS35" s="585"/>
      <c r="ALT35" s="585"/>
      <c r="ALU35" s="585"/>
      <c r="ALV35" s="585"/>
      <c r="ALW35" s="585"/>
      <c r="ALX35" s="585"/>
      <c r="ALY35" s="585"/>
      <c r="ALZ35" s="585"/>
      <c r="AMA35" s="585"/>
      <c r="AMB35" s="585"/>
      <c r="AMC35" s="585"/>
      <c r="AMD35" s="585"/>
      <c r="AME35" s="585"/>
      <c r="AMF35" s="585"/>
      <c r="AMG35" s="585"/>
      <c r="AMH35" s="585"/>
      <c r="AMI35" s="585"/>
      <c r="AMJ35" s="585"/>
      <c r="AMK35" s="585"/>
    </row>
    <row r="36" spans="1:1025" ht="10.5" customHeight="1" x14ac:dyDescent="0.35">
      <c r="A36" s="128" t="s">
        <v>2291</v>
      </c>
      <c r="B36" s="432" t="s">
        <v>2292</v>
      </c>
      <c r="C36" s="526" t="s">
        <v>2293</v>
      </c>
      <c r="D36" s="535" t="s">
        <v>345</v>
      </c>
      <c r="E36" s="478">
        <v>164.536</v>
      </c>
      <c r="F36" s="478">
        <v>15.302</v>
      </c>
      <c r="G36" s="478">
        <v>-15.302</v>
      </c>
      <c r="H36" s="581">
        <f t="shared" si="11"/>
        <v>164.536</v>
      </c>
      <c r="I36" s="478">
        <v>0</v>
      </c>
      <c r="J36" s="478">
        <v>238.03</v>
      </c>
      <c r="K36" s="478">
        <v>37.814</v>
      </c>
      <c r="L36" s="478">
        <v>-49.57</v>
      </c>
      <c r="M36" s="581">
        <f t="shared" si="12"/>
        <v>390.81000000000006</v>
      </c>
      <c r="N36" s="581">
        <f t="shared" si="6"/>
        <v>164.536</v>
      </c>
      <c r="O36" s="465"/>
      <c r="P36" s="82">
        <f t="shared" si="1"/>
        <v>0</v>
      </c>
      <c r="Q36" s="83">
        <f t="shared" si="2"/>
        <v>0</v>
      </c>
    </row>
    <row r="37" spans="1:1025" ht="10.5" customHeight="1" x14ac:dyDescent="0.35">
      <c r="A37" s="128" t="s">
        <v>2294</v>
      </c>
      <c r="B37" s="432" t="s">
        <v>2295</v>
      </c>
      <c r="C37" s="526" t="s">
        <v>2296</v>
      </c>
      <c r="D37" s="535" t="s">
        <v>345</v>
      </c>
      <c r="E37" s="478">
        <v>26.445</v>
      </c>
      <c r="F37" s="478">
        <v>0.38</v>
      </c>
      <c r="G37" s="478">
        <v>-0.38</v>
      </c>
      <c r="H37" s="581">
        <f t="shared" si="11"/>
        <v>26.445</v>
      </c>
      <c r="I37" s="478">
        <v>0</v>
      </c>
      <c r="J37" s="478">
        <v>71.596999999999994</v>
      </c>
      <c r="K37" s="478">
        <v>3.0409999999999999</v>
      </c>
      <c r="L37" s="478">
        <v>-10.507</v>
      </c>
      <c r="M37" s="581">
        <f t="shared" si="12"/>
        <v>90.575999999999993</v>
      </c>
      <c r="N37" s="581">
        <f t="shared" si="6"/>
        <v>26.445</v>
      </c>
      <c r="O37" s="465"/>
      <c r="P37" s="82">
        <f t="shared" si="1"/>
        <v>0</v>
      </c>
      <c r="Q37" s="83">
        <f t="shared" si="2"/>
        <v>0</v>
      </c>
    </row>
    <row r="38" spans="1:1025" ht="10.5" customHeight="1" x14ac:dyDescent="0.35">
      <c r="A38" s="128" t="s">
        <v>2297</v>
      </c>
      <c r="B38" s="432" t="s">
        <v>2298</v>
      </c>
      <c r="C38" s="526" t="s">
        <v>2299</v>
      </c>
      <c r="D38" s="535" t="s">
        <v>345</v>
      </c>
      <c r="E38" s="478">
        <v>233.75</v>
      </c>
      <c r="F38" s="478">
        <v>13.567</v>
      </c>
      <c r="G38" s="478">
        <v>-13.567</v>
      </c>
      <c r="H38" s="581">
        <f t="shared" si="11"/>
        <v>233.75</v>
      </c>
      <c r="I38" s="478">
        <v>0</v>
      </c>
      <c r="J38" s="478">
        <v>663.82500000000005</v>
      </c>
      <c r="K38" s="478">
        <v>291.40899999999999</v>
      </c>
      <c r="L38" s="478">
        <v>-380.90100000000001</v>
      </c>
      <c r="M38" s="581">
        <f t="shared" si="12"/>
        <v>808.08299999999986</v>
      </c>
      <c r="N38" s="581">
        <f t="shared" si="6"/>
        <v>233.75</v>
      </c>
      <c r="O38" s="465"/>
      <c r="P38" s="82">
        <f t="shared" si="1"/>
        <v>0</v>
      </c>
      <c r="Q38" s="83">
        <f t="shared" si="2"/>
        <v>0</v>
      </c>
    </row>
    <row r="39" spans="1:1025" ht="10.5" customHeight="1" x14ac:dyDescent="0.35">
      <c r="A39" s="128" t="s">
        <v>2300</v>
      </c>
      <c r="B39" s="432" t="s">
        <v>2301</v>
      </c>
      <c r="C39" s="526" t="s">
        <v>2302</v>
      </c>
      <c r="D39" s="535" t="s">
        <v>345</v>
      </c>
      <c r="E39" s="478">
        <v>53.79</v>
      </c>
      <c r="F39" s="478">
        <v>22.664000000000001</v>
      </c>
      <c r="G39" s="478">
        <v>-22.664000000000001</v>
      </c>
      <c r="H39" s="581">
        <f t="shared" si="11"/>
        <v>53.790000000000006</v>
      </c>
      <c r="I39" s="478">
        <v>0</v>
      </c>
      <c r="J39" s="478">
        <v>0.68100000000000005</v>
      </c>
      <c r="K39" s="478">
        <v>2E-3</v>
      </c>
      <c r="L39" s="478">
        <v>-5.8000000000000003E-2</v>
      </c>
      <c r="M39" s="581">
        <f t="shared" si="12"/>
        <v>54.415000000000006</v>
      </c>
      <c r="N39" s="581">
        <f t="shared" si="6"/>
        <v>53.790000000000006</v>
      </c>
      <c r="O39" s="465"/>
      <c r="P39" s="82">
        <f t="shared" si="1"/>
        <v>0</v>
      </c>
      <c r="Q39" s="83">
        <f t="shared" si="2"/>
        <v>0</v>
      </c>
    </row>
    <row r="40" spans="1:1025" ht="10.5" customHeight="1" x14ac:dyDescent="0.35">
      <c r="A40" s="128" t="s">
        <v>2303</v>
      </c>
      <c r="B40" s="436" t="s">
        <v>2304</v>
      </c>
      <c r="C40" s="529" t="s">
        <v>2305</v>
      </c>
      <c r="D40" s="559" t="s">
        <v>345</v>
      </c>
      <c r="E40" s="482">
        <v>577.52300000000002</v>
      </c>
      <c r="F40" s="482">
        <v>113.443</v>
      </c>
      <c r="G40" s="482">
        <v>-13.951000000000001</v>
      </c>
      <c r="H40" s="581">
        <f t="shared" si="11"/>
        <v>677.01499999999999</v>
      </c>
      <c r="I40" s="482">
        <v>0</v>
      </c>
      <c r="J40" s="482">
        <v>338.08100000000002</v>
      </c>
      <c r="K40" s="482">
        <v>60.423000000000002</v>
      </c>
      <c r="L40" s="482">
        <v>-95.971000000000004</v>
      </c>
      <c r="M40" s="581">
        <f t="shared" si="12"/>
        <v>979.548</v>
      </c>
      <c r="N40" s="581">
        <f t="shared" si="6"/>
        <v>677.01499999999999</v>
      </c>
      <c r="O40" s="465"/>
      <c r="P40" s="86">
        <f t="shared" ref="P40:P71" si="13">IF(OR(H40="NA",E40="NA",F40="NA",G40="NA"),"NA",SUM(H40)-SUM(E40:G40))</f>
        <v>0</v>
      </c>
      <c r="Q40" s="87">
        <f t="shared" ref="Q40:Q71" si="14">IF(OR(M40="NA",H40="NA",I40="NA",J40="NA",K40="NA",L40="NA"),"NA",SUM(M40)-SUM(H40:L40))</f>
        <v>0</v>
      </c>
    </row>
    <row r="41" spans="1:1025" ht="15" customHeight="1" x14ac:dyDescent="0.35">
      <c r="A41" s="128" t="s">
        <v>2306</v>
      </c>
      <c r="B41" s="429" t="s">
        <v>2307</v>
      </c>
      <c r="C41" s="525" t="s">
        <v>2308</v>
      </c>
      <c r="D41" s="535" t="s">
        <v>345</v>
      </c>
      <c r="E41" s="477">
        <v>65.718999999999994</v>
      </c>
      <c r="F41" s="477">
        <v>27.753</v>
      </c>
      <c r="G41" s="477">
        <v>-24.509</v>
      </c>
      <c r="H41" s="477">
        <v>68.963000000000008</v>
      </c>
      <c r="I41" s="477">
        <v>0</v>
      </c>
      <c r="J41" s="477">
        <v>27.569000000000003</v>
      </c>
      <c r="K41" s="477">
        <v>3.2199999999999998</v>
      </c>
      <c r="L41" s="477">
        <v>-10.24</v>
      </c>
      <c r="M41" s="477">
        <v>89.512000000000029</v>
      </c>
      <c r="N41" s="581">
        <f t="shared" si="6"/>
        <v>68.963000000000008</v>
      </c>
      <c r="O41" s="465"/>
      <c r="P41" s="82">
        <f t="shared" si="13"/>
        <v>1.4210854715202004E-14</v>
      </c>
      <c r="Q41" s="83">
        <f t="shared" si="14"/>
        <v>1.4210854715202004E-14</v>
      </c>
    </row>
    <row r="42" spans="1:1025" ht="10.5" customHeight="1" x14ac:dyDescent="0.35">
      <c r="A42" s="128" t="s">
        <v>2309</v>
      </c>
      <c r="B42" s="432" t="s">
        <v>2310</v>
      </c>
      <c r="C42" s="526" t="s">
        <v>2311</v>
      </c>
      <c r="D42" s="535" t="s">
        <v>345</v>
      </c>
      <c r="E42" s="478">
        <v>4.2999999999999997E-2</v>
      </c>
      <c r="F42" s="478">
        <v>0</v>
      </c>
      <c r="G42" s="478">
        <v>0</v>
      </c>
      <c r="H42" s="478">
        <v>4.2999999999999997E-2</v>
      </c>
      <c r="I42" s="478">
        <v>0</v>
      </c>
      <c r="J42" s="478">
        <v>1.417</v>
      </c>
      <c r="K42" s="478">
        <v>0.21299999999999999</v>
      </c>
      <c r="L42" s="478">
        <v>-0.33300000000000002</v>
      </c>
      <c r="M42" s="478">
        <v>1.34</v>
      </c>
      <c r="N42" s="581">
        <f t="shared" si="6"/>
        <v>4.2999999999999997E-2</v>
      </c>
      <c r="O42" s="465"/>
      <c r="P42" s="82">
        <f t="shared" si="13"/>
        <v>0</v>
      </c>
      <c r="Q42" s="83">
        <f t="shared" si="14"/>
        <v>0</v>
      </c>
    </row>
    <row r="43" spans="1:1025" ht="10.5" customHeight="1" x14ac:dyDescent="0.35">
      <c r="A43" s="128" t="s">
        <v>2312</v>
      </c>
      <c r="B43" s="432" t="s">
        <v>2313</v>
      </c>
      <c r="C43" s="526" t="s">
        <v>2314</v>
      </c>
      <c r="D43" s="535" t="s">
        <v>345</v>
      </c>
      <c r="E43" s="478">
        <v>0</v>
      </c>
      <c r="F43" s="478">
        <v>0</v>
      </c>
      <c r="G43" s="478">
        <v>0</v>
      </c>
      <c r="H43" s="478">
        <v>0</v>
      </c>
      <c r="I43" s="478">
        <v>0</v>
      </c>
      <c r="J43" s="478">
        <v>0</v>
      </c>
      <c r="K43" s="478">
        <v>0</v>
      </c>
      <c r="L43" s="478">
        <v>0</v>
      </c>
      <c r="M43" s="478">
        <v>0</v>
      </c>
      <c r="N43" s="581">
        <f t="shared" si="6"/>
        <v>0</v>
      </c>
      <c r="O43" s="465"/>
      <c r="P43" s="82">
        <f t="shared" si="13"/>
        <v>0</v>
      </c>
      <c r="Q43" s="83">
        <f t="shared" si="14"/>
        <v>0</v>
      </c>
    </row>
    <row r="44" spans="1:1025" ht="10.5" customHeight="1" x14ac:dyDescent="0.35">
      <c r="A44" s="128" t="s">
        <v>2315</v>
      </c>
      <c r="B44" s="432" t="s">
        <v>2316</v>
      </c>
      <c r="C44" s="526" t="s">
        <v>2317</v>
      </c>
      <c r="D44" s="535" t="s">
        <v>345</v>
      </c>
      <c r="E44" s="478">
        <v>0</v>
      </c>
      <c r="F44" s="478">
        <v>0</v>
      </c>
      <c r="G44" s="478">
        <v>0</v>
      </c>
      <c r="H44" s="478">
        <v>0</v>
      </c>
      <c r="I44" s="478">
        <v>0</v>
      </c>
      <c r="J44" s="478">
        <v>0.317</v>
      </c>
      <c r="K44" s="478">
        <v>1.2999999999999999E-2</v>
      </c>
      <c r="L44" s="478">
        <v>-0.124</v>
      </c>
      <c r="M44" s="478">
        <v>0.20600000000000002</v>
      </c>
      <c r="N44" s="581">
        <f t="shared" si="6"/>
        <v>0</v>
      </c>
      <c r="O44" s="465"/>
      <c r="P44" s="82">
        <f t="shared" si="13"/>
        <v>0</v>
      </c>
      <c r="Q44" s="83">
        <f t="shared" si="14"/>
        <v>0</v>
      </c>
    </row>
    <row r="45" spans="1:1025" ht="10.5" customHeight="1" x14ac:dyDescent="0.35">
      <c r="A45" s="128" t="s">
        <v>2318</v>
      </c>
      <c r="B45" s="432" t="s">
        <v>2319</v>
      </c>
      <c r="C45" s="526" t="s">
        <v>2320</v>
      </c>
      <c r="D45" s="535" t="s">
        <v>345</v>
      </c>
      <c r="E45" s="478">
        <v>10.906000000000001</v>
      </c>
      <c r="F45" s="478">
        <v>10.901999999999999</v>
      </c>
      <c r="G45" s="478">
        <v>-10.901999999999999</v>
      </c>
      <c r="H45" s="478">
        <v>10.906000000000001</v>
      </c>
      <c r="I45" s="478">
        <v>0</v>
      </c>
      <c r="J45" s="478">
        <v>19.219000000000001</v>
      </c>
      <c r="K45" s="478">
        <v>0.82299999999999995</v>
      </c>
      <c r="L45" s="478">
        <v>-7.2759999999999998</v>
      </c>
      <c r="M45" s="478">
        <v>23.672000000000001</v>
      </c>
      <c r="N45" s="581">
        <f t="shared" si="6"/>
        <v>10.906000000000001</v>
      </c>
      <c r="O45" s="465"/>
      <c r="P45" s="82">
        <f t="shared" si="13"/>
        <v>0</v>
      </c>
      <c r="Q45" s="83">
        <f t="shared" si="14"/>
        <v>0</v>
      </c>
    </row>
    <row r="46" spans="1:1025" ht="10.5" customHeight="1" x14ac:dyDescent="0.35">
      <c r="A46" s="128" t="s">
        <v>2321</v>
      </c>
      <c r="B46" s="432" t="s">
        <v>2322</v>
      </c>
      <c r="C46" s="526" t="s">
        <v>2323</v>
      </c>
      <c r="D46" s="535" t="s">
        <v>345</v>
      </c>
      <c r="E46" s="478">
        <v>0.52700000000000002</v>
      </c>
      <c r="F46" s="478">
        <v>0.52700000000000002</v>
      </c>
      <c r="G46" s="478">
        <v>-0.52700000000000002</v>
      </c>
      <c r="H46" s="478">
        <v>0.52700000000000002</v>
      </c>
      <c r="I46" s="478">
        <v>0</v>
      </c>
      <c r="J46" s="478">
        <v>0.05</v>
      </c>
      <c r="K46" s="478">
        <v>0</v>
      </c>
      <c r="L46" s="478">
        <v>0</v>
      </c>
      <c r="M46" s="478">
        <v>0.57700000000000007</v>
      </c>
      <c r="N46" s="581">
        <f t="shared" si="6"/>
        <v>0.52700000000000002</v>
      </c>
      <c r="O46" s="465"/>
      <c r="P46" s="82">
        <f t="shared" si="13"/>
        <v>0</v>
      </c>
      <c r="Q46" s="83">
        <f t="shared" si="14"/>
        <v>0</v>
      </c>
    </row>
    <row r="47" spans="1:1025" ht="10.5" customHeight="1" x14ac:dyDescent="0.35">
      <c r="A47" s="128" t="s">
        <v>2324</v>
      </c>
      <c r="B47" s="436" t="s">
        <v>2325</v>
      </c>
      <c r="C47" s="529" t="s">
        <v>2326</v>
      </c>
      <c r="D47" s="559" t="s">
        <v>345</v>
      </c>
      <c r="E47" s="482">
        <v>54.243000000000002</v>
      </c>
      <c r="F47" s="482">
        <v>16.324000000000002</v>
      </c>
      <c r="G47" s="482">
        <v>-13.08</v>
      </c>
      <c r="H47" s="482">
        <v>57.487000000000009</v>
      </c>
      <c r="I47" s="482">
        <v>0</v>
      </c>
      <c r="J47" s="482">
        <v>6.5659999999999998</v>
      </c>
      <c r="K47" s="482">
        <v>2.1709999999999998</v>
      </c>
      <c r="L47" s="482">
        <v>-2.5070000000000001</v>
      </c>
      <c r="M47" s="482">
        <v>63.71700000000002</v>
      </c>
      <c r="N47" s="581">
        <f t="shared" si="6"/>
        <v>57.487000000000009</v>
      </c>
      <c r="O47" s="465"/>
      <c r="P47" s="86">
        <f t="shared" si="13"/>
        <v>0</v>
      </c>
      <c r="Q47" s="87">
        <f t="shared" si="14"/>
        <v>0</v>
      </c>
    </row>
    <row r="48" spans="1:1025" ht="15" customHeight="1" x14ac:dyDescent="0.35">
      <c r="A48" s="128" t="s">
        <v>2327</v>
      </c>
      <c r="B48" s="429" t="s">
        <v>2328</v>
      </c>
      <c r="C48" s="525" t="s">
        <v>2329</v>
      </c>
      <c r="D48" s="535" t="s">
        <v>345</v>
      </c>
      <c r="E48" s="477">
        <v>57.101999999999997</v>
      </c>
      <c r="F48" s="477">
        <v>59.488999999999997</v>
      </c>
      <c r="G48" s="477">
        <v>-1.613</v>
      </c>
      <c r="H48" s="477">
        <v>114.97799999999999</v>
      </c>
      <c r="I48" s="477">
        <v>0</v>
      </c>
      <c r="J48" s="477">
        <v>745.19200000000001</v>
      </c>
      <c r="K48" s="477">
        <v>429.81200000000001</v>
      </c>
      <c r="L48" s="477">
        <v>-393.46299999999997</v>
      </c>
      <c r="M48" s="477">
        <v>896.51900000000012</v>
      </c>
      <c r="N48" s="581">
        <f t="shared" si="6"/>
        <v>114.97799999999999</v>
      </c>
      <c r="O48" s="465"/>
      <c r="P48" s="82">
        <f t="shared" si="13"/>
        <v>0</v>
      </c>
      <c r="Q48" s="83">
        <f t="shared" si="14"/>
        <v>1.1368683772161603E-13</v>
      </c>
    </row>
    <row r="49" spans="1:17" ht="10.5" customHeight="1" x14ac:dyDescent="0.35">
      <c r="A49" s="128" t="s">
        <v>2330</v>
      </c>
      <c r="B49" s="432" t="s">
        <v>2331</v>
      </c>
      <c r="C49" s="526" t="s">
        <v>2332</v>
      </c>
      <c r="D49" s="535" t="s">
        <v>345</v>
      </c>
      <c r="E49" s="478">
        <v>0</v>
      </c>
      <c r="F49" s="478">
        <v>0</v>
      </c>
      <c r="G49" s="478">
        <v>0</v>
      </c>
      <c r="H49" s="478">
        <v>0</v>
      </c>
      <c r="I49" s="478">
        <v>0</v>
      </c>
      <c r="J49" s="478">
        <v>0</v>
      </c>
      <c r="K49" s="478">
        <v>0</v>
      </c>
      <c r="L49" s="478">
        <v>0</v>
      </c>
      <c r="M49" s="478">
        <v>0</v>
      </c>
      <c r="N49" s="581">
        <f t="shared" si="6"/>
        <v>0</v>
      </c>
      <c r="O49" s="465"/>
      <c r="P49" s="82">
        <f t="shared" si="13"/>
        <v>0</v>
      </c>
      <c r="Q49" s="83">
        <f t="shared" si="14"/>
        <v>0</v>
      </c>
    </row>
    <row r="50" spans="1:17" ht="10.5" customHeight="1" x14ac:dyDescent="0.35">
      <c r="A50" s="128" t="s">
        <v>2333</v>
      </c>
      <c r="B50" s="432" t="s">
        <v>2334</v>
      </c>
      <c r="C50" s="526" t="s">
        <v>2335</v>
      </c>
      <c r="D50" s="535" t="s">
        <v>345</v>
      </c>
      <c r="E50" s="478">
        <v>13.085000000000001</v>
      </c>
      <c r="F50" s="478">
        <v>0</v>
      </c>
      <c r="G50" s="478">
        <v>0</v>
      </c>
      <c r="H50" s="478">
        <v>13.085000000000001</v>
      </c>
      <c r="I50" s="478">
        <v>0</v>
      </c>
      <c r="J50" s="478">
        <v>210.155</v>
      </c>
      <c r="K50" s="478">
        <v>108.158</v>
      </c>
      <c r="L50" s="478">
        <v>-91.637</v>
      </c>
      <c r="M50" s="478">
        <v>239.76100000000002</v>
      </c>
      <c r="N50" s="581">
        <f t="shared" si="6"/>
        <v>13.085000000000001</v>
      </c>
      <c r="O50" s="465"/>
      <c r="P50" s="82">
        <f t="shared" si="13"/>
        <v>0</v>
      </c>
      <c r="Q50" s="83">
        <f t="shared" si="14"/>
        <v>0</v>
      </c>
    </row>
    <row r="51" spans="1:17" ht="10.5" customHeight="1" x14ac:dyDescent="0.35">
      <c r="A51" s="128" t="s">
        <v>2336</v>
      </c>
      <c r="B51" s="432" t="s">
        <v>2337</v>
      </c>
      <c r="C51" s="526" t="s">
        <v>2338</v>
      </c>
      <c r="D51" s="535" t="s">
        <v>345</v>
      </c>
      <c r="E51" s="478">
        <v>0</v>
      </c>
      <c r="F51" s="478">
        <v>0</v>
      </c>
      <c r="G51" s="478">
        <v>0</v>
      </c>
      <c r="H51" s="478">
        <v>0</v>
      </c>
      <c r="I51" s="478">
        <v>0</v>
      </c>
      <c r="J51" s="478">
        <v>0</v>
      </c>
      <c r="K51" s="478">
        <v>0</v>
      </c>
      <c r="L51" s="478">
        <v>0</v>
      </c>
      <c r="M51" s="478">
        <v>0</v>
      </c>
      <c r="N51" s="581">
        <f t="shared" si="6"/>
        <v>0</v>
      </c>
      <c r="O51" s="465"/>
      <c r="P51" s="82">
        <f t="shared" si="13"/>
        <v>0</v>
      </c>
      <c r="Q51" s="83">
        <f t="shared" si="14"/>
        <v>0</v>
      </c>
    </row>
    <row r="52" spans="1:17" ht="10.5" customHeight="1" x14ac:dyDescent="0.35">
      <c r="A52" s="128" t="s">
        <v>2339</v>
      </c>
      <c r="B52" s="432" t="s">
        <v>2340</v>
      </c>
      <c r="C52" s="526" t="s">
        <v>2341</v>
      </c>
      <c r="D52" s="535" t="s">
        <v>345</v>
      </c>
      <c r="E52" s="478">
        <v>0</v>
      </c>
      <c r="F52" s="478">
        <v>0</v>
      </c>
      <c r="G52" s="478">
        <v>0</v>
      </c>
      <c r="H52" s="478">
        <v>0</v>
      </c>
      <c r="I52" s="478">
        <v>0</v>
      </c>
      <c r="J52" s="478">
        <v>0</v>
      </c>
      <c r="K52" s="478">
        <v>0</v>
      </c>
      <c r="L52" s="478">
        <v>0</v>
      </c>
      <c r="M52" s="478">
        <v>0</v>
      </c>
      <c r="N52" s="581">
        <f t="shared" si="6"/>
        <v>0</v>
      </c>
      <c r="O52" s="465"/>
      <c r="P52" s="82">
        <f t="shared" si="13"/>
        <v>0</v>
      </c>
      <c r="Q52" s="83">
        <f t="shared" si="14"/>
        <v>0</v>
      </c>
    </row>
    <row r="53" spans="1:17" ht="10.5" customHeight="1" x14ac:dyDescent="0.35">
      <c r="A53" s="128" t="s">
        <v>2342</v>
      </c>
      <c r="B53" s="432" t="s">
        <v>2343</v>
      </c>
      <c r="C53" s="526" t="s">
        <v>2344</v>
      </c>
      <c r="D53" s="535" t="s">
        <v>345</v>
      </c>
      <c r="E53" s="478">
        <v>1E-3</v>
      </c>
      <c r="F53" s="478">
        <v>0</v>
      </c>
      <c r="G53" s="478">
        <v>0</v>
      </c>
      <c r="H53" s="478">
        <v>1E-3</v>
      </c>
      <c r="I53" s="478">
        <v>0</v>
      </c>
      <c r="J53" s="478">
        <v>0</v>
      </c>
      <c r="K53" s="478">
        <v>2.1000000000000001E-2</v>
      </c>
      <c r="L53" s="478">
        <v>-1.7999999999999999E-2</v>
      </c>
      <c r="M53" s="478">
        <v>4.0000000000000036E-3</v>
      </c>
      <c r="N53" s="581">
        <f t="shared" si="6"/>
        <v>1E-3</v>
      </c>
      <c r="O53" s="465"/>
      <c r="P53" s="82">
        <f t="shared" si="13"/>
        <v>0</v>
      </c>
      <c r="Q53" s="83">
        <f t="shared" si="14"/>
        <v>0</v>
      </c>
    </row>
    <row r="54" spans="1:17" ht="10.5" customHeight="1" x14ac:dyDescent="0.35">
      <c r="A54" s="128" t="s">
        <v>2345</v>
      </c>
      <c r="B54" s="436" t="s">
        <v>2346</v>
      </c>
      <c r="C54" s="529" t="s">
        <v>2347</v>
      </c>
      <c r="D54" s="559" t="s">
        <v>345</v>
      </c>
      <c r="E54" s="482">
        <v>44.015999999999998</v>
      </c>
      <c r="F54" s="482">
        <v>59.488999999999997</v>
      </c>
      <c r="G54" s="482">
        <v>-1.613</v>
      </c>
      <c r="H54" s="482">
        <v>101.892</v>
      </c>
      <c r="I54" s="482">
        <v>0</v>
      </c>
      <c r="J54" s="482">
        <v>535.03700000000003</v>
      </c>
      <c r="K54" s="482">
        <v>321.63299999999998</v>
      </c>
      <c r="L54" s="482">
        <v>-301.80799999999999</v>
      </c>
      <c r="M54" s="482">
        <v>656.75400000000013</v>
      </c>
      <c r="N54" s="581">
        <f t="shared" si="6"/>
        <v>101.892</v>
      </c>
      <c r="O54" s="465"/>
      <c r="P54" s="86">
        <f t="shared" si="13"/>
        <v>0</v>
      </c>
      <c r="Q54" s="87">
        <f t="shared" si="14"/>
        <v>0</v>
      </c>
    </row>
    <row r="55" spans="1:17" ht="15" customHeight="1" x14ac:dyDescent="0.35">
      <c r="A55" s="128" t="s">
        <v>2348</v>
      </c>
      <c r="B55" s="429" t="s">
        <v>2349</v>
      </c>
      <c r="C55" s="525" t="s">
        <v>2350</v>
      </c>
      <c r="D55" s="535" t="s">
        <v>345</v>
      </c>
      <c r="E55" s="477">
        <v>497.83900000000006</v>
      </c>
      <c r="F55" s="477">
        <v>266.60399999999998</v>
      </c>
      <c r="G55" s="477">
        <v>-192.92999999999998</v>
      </c>
      <c r="H55" s="477">
        <v>571.51300000000003</v>
      </c>
      <c r="I55" s="477">
        <v>3188.4830000000002</v>
      </c>
      <c r="J55" s="477">
        <v>2485.3779999999997</v>
      </c>
      <c r="K55" s="477">
        <v>591.78700000000003</v>
      </c>
      <c r="L55" s="477">
        <v>-3734.1730000000002</v>
      </c>
      <c r="M55" s="477">
        <v>3102.9879999999998</v>
      </c>
      <c r="N55" s="581">
        <f t="shared" si="6"/>
        <v>3759.9960000000001</v>
      </c>
      <c r="O55" s="465"/>
      <c r="P55" s="82">
        <f t="shared" si="13"/>
        <v>0</v>
      </c>
      <c r="Q55" s="83">
        <f t="shared" si="14"/>
        <v>0</v>
      </c>
    </row>
    <row r="56" spans="1:17" ht="10.5" customHeight="1" x14ac:dyDescent="0.35">
      <c r="A56" s="128" t="s">
        <v>2351</v>
      </c>
      <c r="B56" s="432" t="s">
        <v>2352</v>
      </c>
      <c r="C56" s="526" t="s">
        <v>2353</v>
      </c>
      <c r="D56" s="535" t="s">
        <v>345</v>
      </c>
      <c r="E56" s="478">
        <v>0</v>
      </c>
      <c r="F56" s="478">
        <v>0</v>
      </c>
      <c r="G56" s="478">
        <v>0</v>
      </c>
      <c r="H56" s="478">
        <v>0</v>
      </c>
      <c r="I56" s="478">
        <v>0</v>
      </c>
      <c r="J56" s="478">
        <v>0</v>
      </c>
      <c r="K56" s="478">
        <v>0</v>
      </c>
      <c r="L56" s="478">
        <v>0</v>
      </c>
      <c r="M56" s="478">
        <v>0</v>
      </c>
      <c r="N56" s="581">
        <f t="shared" si="6"/>
        <v>0</v>
      </c>
      <c r="O56" s="465"/>
      <c r="P56" s="82">
        <f t="shared" si="13"/>
        <v>0</v>
      </c>
      <c r="Q56" s="83">
        <f t="shared" si="14"/>
        <v>0</v>
      </c>
    </row>
    <row r="57" spans="1:17" ht="10.5" customHeight="1" x14ac:dyDescent="0.35">
      <c r="A57" s="128" t="s">
        <v>2354</v>
      </c>
      <c r="B57" s="432" t="s">
        <v>2355</v>
      </c>
      <c r="C57" s="526" t="s">
        <v>2356</v>
      </c>
      <c r="D57" s="535" t="s">
        <v>345</v>
      </c>
      <c r="E57" s="478">
        <v>110.928</v>
      </c>
      <c r="F57" s="478">
        <v>5.2729999999999997</v>
      </c>
      <c r="G57" s="478">
        <v>-5.2729999999999997</v>
      </c>
      <c r="H57" s="478">
        <v>110.928</v>
      </c>
      <c r="I57" s="478">
        <v>0</v>
      </c>
      <c r="J57" s="478">
        <v>224.62299999999999</v>
      </c>
      <c r="K57" s="478">
        <v>7.5010000000000003</v>
      </c>
      <c r="L57" s="478">
        <v>-154.27000000000001</v>
      </c>
      <c r="M57" s="478">
        <v>188.78199999999995</v>
      </c>
      <c r="N57" s="581">
        <f t="shared" si="6"/>
        <v>110.928</v>
      </c>
      <c r="O57" s="465"/>
      <c r="P57" s="82">
        <f t="shared" si="13"/>
        <v>0</v>
      </c>
      <c r="Q57" s="83">
        <f t="shared" si="14"/>
        <v>0</v>
      </c>
    </row>
    <row r="58" spans="1:17" ht="10.5" customHeight="1" x14ac:dyDescent="0.35">
      <c r="A58" s="128" t="s">
        <v>2357</v>
      </c>
      <c r="B58" s="432" t="s">
        <v>2358</v>
      </c>
      <c r="C58" s="526" t="s">
        <v>2359</v>
      </c>
      <c r="D58" s="535" t="s">
        <v>345</v>
      </c>
      <c r="E58" s="478">
        <v>226.68600000000001</v>
      </c>
      <c r="F58" s="478">
        <v>107.223</v>
      </c>
      <c r="G58" s="478">
        <v>-107.223</v>
      </c>
      <c r="H58" s="478">
        <v>226.68599999999998</v>
      </c>
      <c r="I58" s="478">
        <v>0</v>
      </c>
      <c r="J58" s="478">
        <v>484.625</v>
      </c>
      <c r="K58" s="478">
        <v>9.8979999999999997</v>
      </c>
      <c r="L58" s="478">
        <v>-229.51300000000001</v>
      </c>
      <c r="M58" s="478">
        <v>491.69599999999991</v>
      </c>
      <c r="N58" s="581">
        <f t="shared" si="6"/>
        <v>226.68599999999998</v>
      </c>
      <c r="O58" s="465"/>
      <c r="P58" s="82">
        <f t="shared" si="13"/>
        <v>0</v>
      </c>
      <c r="Q58" s="83">
        <f t="shared" si="14"/>
        <v>0</v>
      </c>
    </row>
    <row r="59" spans="1:17" ht="10.5" customHeight="1" x14ac:dyDescent="0.35">
      <c r="A59" s="128" t="s">
        <v>2360</v>
      </c>
      <c r="B59" s="432" t="s">
        <v>2361</v>
      </c>
      <c r="C59" s="526" t="s">
        <v>2362</v>
      </c>
      <c r="D59" s="535" t="s">
        <v>345</v>
      </c>
      <c r="E59" s="478">
        <v>35.706000000000003</v>
      </c>
      <c r="F59" s="478">
        <v>17.530999999999999</v>
      </c>
      <c r="G59" s="478">
        <v>-17.530999999999999</v>
      </c>
      <c r="H59" s="478">
        <v>35.706000000000003</v>
      </c>
      <c r="I59" s="478">
        <v>8.7999999999999995E-2</v>
      </c>
      <c r="J59" s="478">
        <v>45.082000000000001</v>
      </c>
      <c r="K59" s="478">
        <v>1.339</v>
      </c>
      <c r="L59" s="478">
        <v>-21.385999999999999</v>
      </c>
      <c r="M59" s="478">
        <v>60.829000000000008</v>
      </c>
      <c r="N59" s="581">
        <f t="shared" si="6"/>
        <v>35.794000000000004</v>
      </c>
      <c r="O59" s="465"/>
      <c r="P59" s="82">
        <f t="shared" si="13"/>
        <v>0</v>
      </c>
      <c r="Q59" s="83">
        <f t="shared" si="14"/>
        <v>0</v>
      </c>
    </row>
    <row r="60" spans="1:17" ht="10.5" customHeight="1" x14ac:dyDescent="0.35">
      <c r="A60" s="128" t="s">
        <v>2363</v>
      </c>
      <c r="B60" s="432" t="s">
        <v>2364</v>
      </c>
      <c r="C60" s="526" t="s">
        <v>2365</v>
      </c>
      <c r="D60" s="535" t="s">
        <v>345</v>
      </c>
      <c r="E60" s="478">
        <v>16.195</v>
      </c>
      <c r="F60" s="478">
        <v>16.190000000000001</v>
      </c>
      <c r="G60" s="478">
        <v>-16.190000000000001</v>
      </c>
      <c r="H60" s="478">
        <v>16.195000000000004</v>
      </c>
      <c r="I60" s="478">
        <v>0</v>
      </c>
      <c r="J60" s="478">
        <v>4.6210000000000004</v>
      </c>
      <c r="K60" s="478">
        <v>3.0000000000000001E-3</v>
      </c>
      <c r="L60" s="478">
        <v>-2.2200000000000002</v>
      </c>
      <c r="M60" s="478">
        <v>18.599000000000004</v>
      </c>
      <c r="N60" s="581">
        <f t="shared" si="6"/>
        <v>16.195000000000004</v>
      </c>
      <c r="O60" s="465"/>
      <c r="P60" s="82">
        <f t="shared" si="13"/>
        <v>0</v>
      </c>
      <c r="Q60" s="83">
        <f t="shared" si="14"/>
        <v>0</v>
      </c>
    </row>
    <row r="61" spans="1:17" ht="10.5" customHeight="1" x14ac:dyDescent="0.35">
      <c r="A61" s="128" t="s">
        <v>2366</v>
      </c>
      <c r="B61" s="436" t="s">
        <v>2367</v>
      </c>
      <c r="C61" s="529" t="s">
        <v>2368</v>
      </c>
      <c r="D61" s="559" t="s">
        <v>345</v>
      </c>
      <c r="E61" s="482">
        <v>108.324</v>
      </c>
      <c r="F61" s="482">
        <v>120.387</v>
      </c>
      <c r="G61" s="482">
        <v>-46.713000000000001</v>
      </c>
      <c r="H61" s="482">
        <v>181.99800000000002</v>
      </c>
      <c r="I61" s="482">
        <v>3188.395</v>
      </c>
      <c r="J61" s="482">
        <v>1726.4269999999999</v>
      </c>
      <c r="K61" s="482">
        <v>573.04600000000005</v>
      </c>
      <c r="L61" s="482">
        <v>-3326.7840000000001</v>
      </c>
      <c r="M61" s="482">
        <v>2343.0819999999999</v>
      </c>
      <c r="N61" s="581">
        <f t="shared" si="6"/>
        <v>3370.393</v>
      </c>
      <c r="O61" s="465"/>
      <c r="P61" s="86">
        <f t="shared" si="13"/>
        <v>0</v>
      </c>
      <c r="Q61" s="87">
        <f t="shared" si="14"/>
        <v>0</v>
      </c>
    </row>
    <row r="62" spans="1:17" ht="15" customHeight="1" x14ac:dyDescent="0.35">
      <c r="A62" s="128" t="s">
        <v>2369</v>
      </c>
      <c r="B62" s="429" t="s">
        <v>2370</v>
      </c>
      <c r="C62" s="525" t="s">
        <v>2371</v>
      </c>
      <c r="D62" s="535" t="s">
        <v>345</v>
      </c>
      <c r="E62" s="477">
        <v>205.316</v>
      </c>
      <c r="F62" s="477">
        <v>65.75</v>
      </c>
      <c r="G62" s="477">
        <v>-65.75</v>
      </c>
      <c r="H62" s="477">
        <v>205.316</v>
      </c>
      <c r="I62" s="477">
        <v>0</v>
      </c>
      <c r="J62" s="477">
        <v>510.25199999999995</v>
      </c>
      <c r="K62" s="477">
        <v>409.97899999999998</v>
      </c>
      <c r="L62" s="477">
        <v>-387.60100000000006</v>
      </c>
      <c r="M62" s="477">
        <v>737.94600000000003</v>
      </c>
      <c r="N62" s="581">
        <f t="shared" si="6"/>
        <v>205.316</v>
      </c>
      <c r="O62" s="465"/>
      <c r="P62" s="82">
        <f t="shared" si="13"/>
        <v>-2.8421709430404007E-14</v>
      </c>
      <c r="Q62" s="83">
        <f t="shared" si="14"/>
        <v>1.1368683772161603E-13</v>
      </c>
    </row>
    <row r="63" spans="1:17" ht="10.5" customHeight="1" x14ac:dyDescent="0.35">
      <c r="A63" s="128" t="s">
        <v>2372</v>
      </c>
      <c r="B63" s="432" t="s">
        <v>2373</v>
      </c>
      <c r="C63" s="526" t="s">
        <v>2374</v>
      </c>
      <c r="D63" s="535" t="s">
        <v>345</v>
      </c>
      <c r="E63" s="478">
        <v>47.832999999999998</v>
      </c>
      <c r="F63" s="478">
        <v>19.353999999999999</v>
      </c>
      <c r="G63" s="478">
        <v>-19.353999999999999</v>
      </c>
      <c r="H63" s="478">
        <v>47.832999999999998</v>
      </c>
      <c r="I63" s="478">
        <v>0</v>
      </c>
      <c r="J63" s="478">
        <v>172.03399999999999</v>
      </c>
      <c r="K63" s="478">
        <v>83.349000000000004</v>
      </c>
      <c r="L63" s="478">
        <v>-110.459</v>
      </c>
      <c r="M63" s="478">
        <v>192.75700000000001</v>
      </c>
      <c r="N63" s="581">
        <f t="shared" si="6"/>
        <v>47.832999999999998</v>
      </c>
      <c r="O63" s="465"/>
      <c r="P63" s="82">
        <f t="shared" si="13"/>
        <v>0</v>
      </c>
      <c r="Q63" s="83">
        <f t="shared" si="14"/>
        <v>0</v>
      </c>
    </row>
    <row r="64" spans="1:17" ht="10.5" customHeight="1" x14ac:dyDescent="0.35">
      <c r="A64" s="128" t="s">
        <v>2375</v>
      </c>
      <c r="B64" s="432" t="s">
        <v>2376</v>
      </c>
      <c r="C64" s="526" t="s">
        <v>2377</v>
      </c>
      <c r="D64" s="535" t="s">
        <v>345</v>
      </c>
      <c r="E64" s="478">
        <v>73.438999999999993</v>
      </c>
      <c r="F64" s="478">
        <v>41.706000000000003</v>
      </c>
      <c r="G64" s="478">
        <v>-41.706000000000003</v>
      </c>
      <c r="H64" s="478">
        <v>73.438999999999993</v>
      </c>
      <c r="I64" s="478">
        <v>0</v>
      </c>
      <c r="J64" s="478">
        <v>241.74700000000001</v>
      </c>
      <c r="K64" s="478">
        <v>288.46100000000001</v>
      </c>
      <c r="L64" s="478">
        <v>-246.19300000000001</v>
      </c>
      <c r="M64" s="478">
        <v>357.45400000000006</v>
      </c>
      <c r="N64" s="581">
        <f t="shared" si="6"/>
        <v>73.438999999999993</v>
      </c>
      <c r="O64" s="465"/>
      <c r="P64" s="82">
        <f t="shared" si="13"/>
        <v>0</v>
      </c>
      <c r="Q64" s="83">
        <f t="shared" si="14"/>
        <v>0</v>
      </c>
    </row>
    <row r="65" spans="1:17" ht="10.5" customHeight="1" x14ac:dyDescent="0.35">
      <c r="A65" s="128" t="s">
        <v>2378</v>
      </c>
      <c r="B65" s="432" t="s">
        <v>2379</v>
      </c>
      <c r="C65" s="526" t="s">
        <v>2380</v>
      </c>
      <c r="D65" s="535" t="s">
        <v>345</v>
      </c>
      <c r="E65" s="478">
        <v>69.561999999999998</v>
      </c>
      <c r="F65" s="478">
        <v>3.9529999999999998</v>
      </c>
      <c r="G65" s="478">
        <v>-3.9529999999999998</v>
      </c>
      <c r="H65" s="478">
        <v>69.561999999999998</v>
      </c>
      <c r="I65" s="478">
        <v>0</v>
      </c>
      <c r="J65" s="478">
        <v>40.380000000000003</v>
      </c>
      <c r="K65" s="478">
        <v>9.1820000000000004</v>
      </c>
      <c r="L65" s="478">
        <v>-11.773</v>
      </c>
      <c r="M65" s="478">
        <v>107.35100000000001</v>
      </c>
      <c r="N65" s="581">
        <f t="shared" si="6"/>
        <v>69.561999999999998</v>
      </c>
      <c r="O65" s="465"/>
      <c r="P65" s="82">
        <f t="shared" si="13"/>
        <v>0</v>
      </c>
      <c r="Q65" s="83">
        <f t="shared" si="14"/>
        <v>0</v>
      </c>
    </row>
    <row r="66" spans="1:17" ht="10.5" customHeight="1" x14ac:dyDescent="0.35">
      <c r="A66" s="128" t="s">
        <v>2381</v>
      </c>
      <c r="B66" s="432" t="s">
        <v>2382</v>
      </c>
      <c r="C66" s="526" t="s">
        <v>2383</v>
      </c>
      <c r="D66" s="535" t="s">
        <v>345</v>
      </c>
      <c r="E66" s="478">
        <v>0</v>
      </c>
      <c r="F66" s="478">
        <v>0</v>
      </c>
      <c r="G66" s="478">
        <v>0</v>
      </c>
      <c r="H66" s="478">
        <v>0</v>
      </c>
      <c r="I66" s="478">
        <v>0</v>
      </c>
      <c r="J66" s="478">
        <v>0</v>
      </c>
      <c r="K66" s="478">
        <v>0</v>
      </c>
      <c r="L66" s="478">
        <v>0</v>
      </c>
      <c r="M66" s="478">
        <v>0</v>
      </c>
      <c r="N66" s="581">
        <f t="shared" si="6"/>
        <v>0</v>
      </c>
      <c r="O66" s="465"/>
      <c r="P66" s="82">
        <f t="shared" si="13"/>
        <v>0</v>
      </c>
      <c r="Q66" s="83">
        <f t="shared" si="14"/>
        <v>0</v>
      </c>
    </row>
    <row r="67" spans="1:17" ht="10.5" customHeight="1" x14ac:dyDescent="0.35">
      <c r="A67" s="128" t="s">
        <v>2384</v>
      </c>
      <c r="B67" s="432" t="s">
        <v>2385</v>
      </c>
      <c r="C67" s="526" t="s">
        <v>2386</v>
      </c>
      <c r="D67" s="535" t="s">
        <v>345</v>
      </c>
      <c r="E67" s="478">
        <v>0.65600000000000003</v>
      </c>
      <c r="F67" s="478">
        <v>0.45100000000000001</v>
      </c>
      <c r="G67" s="478">
        <v>-0.45100000000000001</v>
      </c>
      <c r="H67" s="478">
        <v>0.65599999999999992</v>
      </c>
      <c r="I67" s="478">
        <v>0</v>
      </c>
      <c r="J67" s="478">
        <v>2.5000000000000001E-2</v>
      </c>
      <c r="K67" s="478">
        <v>0.01</v>
      </c>
      <c r="L67" s="478">
        <v>-1.4999999999999999E-2</v>
      </c>
      <c r="M67" s="478">
        <v>0.67599999999999993</v>
      </c>
      <c r="N67" s="581">
        <f t="shared" si="6"/>
        <v>0.65599999999999992</v>
      </c>
      <c r="O67" s="465"/>
      <c r="P67" s="82">
        <f t="shared" si="13"/>
        <v>0</v>
      </c>
      <c r="Q67" s="83">
        <f t="shared" si="14"/>
        <v>0</v>
      </c>
    </row>
    <row r="68" spans="1:17" ht="10.5" customHeight="1" x14ac:dyDescent="0.35">
      <c r="A68" s="128" t="s">
        <v>2387</v>
      </c>
      <c r="B68" s="436" t="s">
        <v>2388</v>
      </c>
      <c r="C68" s="529" t="s">
        <v>2389</v>
      </c>
      <c r="D68" s="559" t="s">
        <v>345</v>
      </c>
      <c r="E68" s="482">
        <v>13.826000000000001</v>
      </c>
      <c r="F68" s="482">
        <v>0.28599999999999998</v>
      </c>
      <c r="G68" s="482">
        <v>-0.28599999999999998</v>
      </c>
      <c r="H68" s="482">
        <v>13.826000000000001</v>
      </c>
      <c r="I68" s="482">
        <v>0</v>
      </c>
      <c r="J68" s="482">
        <v>56.066000000000003</v>
      </c>
      <c r="K68" s="482">
        <v>28.977</v>
      </c>
      <c r="L68" s="482">
        <v>-19.161000000000001</v>
      </c>
      <c r="M68" s="482">
        <v>79.707999999999998</v>
      </c>
      <c r="N68" s="581">
        <f t="shared" si="6"/>
        <v>13.826000000000001</v>
      </c>
      <c r="O68" s="465"/>
      <c r="P68" s="86">
        <f t="shared" si="13"/>
        <v>0</v>
      </c>
      <c r="Q68" s="87">
        <f t="shared" si="14"/>
        <v>0</v>
      </c>
    </row>
    <row r="69" spans="1:17" ht="15" customHeight="1" x14ac:dyDescent="0.35">
      <c r="A69" s="128" t="s">
        <v>2390</v>
      </c>
      <c r="B69" s="429" t="s">
        <v>2391</v>
      </c>
      <c r="C69" s="525" t="s">
        <v>2392</v>
      </c>
      <c r="D69" s="535" t="s">
        <v>345</v>
      </c>
      <c r="E69" s="477">
        <v>590.05300000000011</v>
      </c>
      <c r="F69" s="477">
        <v>386.05199999999996</v>
      </c>
      <c r="G69" s="477">
        <v>-386.05199999999996</v>
      </c>
      <c r="H69" s="477">
        <v>590.05300000000011</v>
      </c>
      <c r="I69" s="477">
        <v>0.24299999999999999</v>
      </c>
      <c r="J69" s="477">
        <v>2493.473</v>
      </c>
      <c r="K69" s="477">
        <v>3160.3849999999993</v>
      </c>
      <c r="L69" s="477">
        <v>-3137.5459999999998</v>
      </c>
      <c r="M69" s="477">
        <v>3106.6079999999997</v>
      </c>
      <c r="N69" s="581">
        <f t="shared" si="6"/>
        <v>590.29600000000016</v>
      </c>
      <c r="O69" s="465"/>
      <c r="P69" s="82">
        <f t="shared" si="13"/>
        <v>0</v>
      </c>
      <c r="Q69" s="83">
        <f t="shared" si="14"/>
        <v>0</v>
      </c>
    </row>
    <row r="70" spans="1:17" ht="10.5" customHeight="1" x14ac:dyDescent="0.35">
      <c r="A70" s="128" t="s">
        <v>2393</v>
      </c>
      <c r="B70" s="432" t="s">
        <v>2394</v>
      </c>
      <c r="C70" s="526" t="s">
        <v>2395</v>
      </c>
      <c r="D70" s="535" t="s">
        <v>345</v>
      </c>
      <c r="E70" s="478">
        <v>6.8070000000000004</v>
      </c>
      <c r="F70" s="478">
        <v>0.71699999999999997</v>
      </c>
      <c r="G70" s="478">
        <v>-0.71699999999999997</v>
      </c>
      <c r="H70" s="478">
        <v>6.8070000000000004</v>
      </c>
      <c r="I70" s="478">
        <v>0</v>
      </c>
      <c r="J70" s="478">
        <v>547.24599999999998</v>
      </c>
      <c r="K70" s="478">
        <v>1044.8219999999999</v>
      </c>
      <c r="L70" s="478">
        <v>-896.64700000000005</v>
      </c>
      <c r="M70" s="478">
        <v>702.22799999999995</v>
      </c>
      <c r="N70" s="581">
        <f t="shared" si="6"/>
        <v>6.8070000000000004</v>
      </c>
      <c r="O70" s="465"/>
      <c r="P70" s="82">
        <f t="shared" si="13"/>
        <v>0</v>
      </c>
      <c r="Q70" s="83">
        <f t="shared" si="14"/>
        <v>0</v>
      </c>
    </row>
    <row r="71" spans="1:17" ht="10.5" customHeight="1" x14ac:dyDescent="0.35">
      <c r="A71" s="128" t="s">
        <v>2396</v>
      </c>
      <c r="B71" s="432" t="s">
        <v>2397</v>
      </c>
      <c r="C71" s="526" t="s">
        <v>2398</v>
      </c>
      <c r="D71" s="535" t="s">
        <v>345</v>
      </c>
      <c r="E71" s="478">
        <v>62.444000000000003</v>
      </c>
      <c r="F71" s="478">
        <v>12.696999999999999</v>
      </c>
      <c r="G71" s="478">
        <v>-12.696999999999999</v>
      </c>
      <c r="H71" s="478">
        <v>62.444000000000003</v>
      </c>
      <c r="I71" s="478">
        <v>0</v>
      </c>
      <c r="J71" s="478">
        <v>1695.63</v>
      </c>
      <c r="K71" s="478">
        <v>1955.011</v>
      </c>
      <c r="L71" s="478">
        <v>-2056.5360000000001</v>
      </c>
      <c r="M71" s="478">
        <v>1656.549</v>
      </c>
      <c r="N71" s="581">
        <f t="shared" si="6"/>
        <v>62.444000000000003</v>
      </c>
      <c r="O71" s="465"/>
      <c r="P71" s="82">
        <f t="shared" si="13"/>
        <v>0</v>
      </c>
      <c r="Q71" s="83">
        <f t="shared" si="14"/>
        <v>0</v>
      </c>
    </row>
    <row r="72" spans="1:17" ht="10.5" customHeight="1" x14ac:dyDescent="0.35">
      <c r="A72" s="128" t="s">
        <v>2399</v>
      </c>
      <c r="B72" s="432" t="s">
        <v>2400</v>
      </c>
      <c r="C72" s="526" t="s">
        <v>2401</v>
      </c>
      <c r="D72" s="535" t="s">
        <v>345</v>
      </c>
      <c r="E72" s="478">
        <v>0</v>
      </c>
      <c r="F72" s="478">
        <v>0</v>
      </c>
      <c r="G72" s="478">
        <v>0</v>
      </c>
      <c r="H72" s="478">
        <v>0</v>
      </c>
      <c r="I72" s="478">
        <v>0</v>
      </c>
      <c r="J72" s="478">
        <v>0</v>
      </c>
      <c r="K72" s="478">
        <v>0</v>
      </c>
      <c r="L72" s="478">
        <v>0</v>
      </c>
      <c r="M72" s="478">
        <v>0</v>
      </c>
      <c r="N72" s="581">
        <f t="shared" si="6"/>
        <v>0</v>
      </c>
      <c r="O72" s="465"/>
      <c r="P72" s="82">
        <f t="shared" ref="P72:P87" si="15">IF(OR(H72="NA",E72="NA",F72="NA",G72="NA"),"NA",SUM(H72)-SUM(E72:G72))</f>
        <v>0</v>
      </c>
      <c r="Q72" s="83">
        <f t="shared" ref="Q72:Q87" si="16">IF(OR(M72="NA",H72="NA",I72="NA",J72="NA",K72="NA",L72="NA"),"NA",SUM(M72)-SUM(H72:L72))</f>
        <v>0</v>
      </c>
    </row>
    <row r="73" spans="1:17" ht="10.5" customHeight="1" x14ac:dyDescent="0.35">
      <c r="A73" s="128" t="s">
        <v>2402</v>
      </c>
      <c r="B73" s="432" t="s">
        <v>2403</v>
      </c>
      <c r="C73" s="526" t="s">
        <v>2404</v>
      </c>
      <c r="D73" s="535" t="s">
        <v>345</v>
      </c>
      <c r="E73" s="478">
        <v>483.64600000000002</v>
      </c>
      <c r="F73" s="478">
        <v>360.68099999999998</v>
      </c>
      <c r="G73" s="478">
        <v>-360.68099999999998</v>
      </c>
      <c r="H73" s="478">
        <v>483.64600000000002</v>
      </c>
      <c r="I73" s="478">
        <v>0</v>
      </c>
      <c r="J73" s="478">
        <v>35.686999999999998</v>
      </c>
      <c r="K73" s="478">
        <v>0.50600000000000001</v>
      </c>
      <c r="L73" s="478">
        <v>-16.744</v>
      </c>
      <c r="M73" s="478">
        <v>503.09499999999991</v>
      </c>
      <c r="N73" s="581">
        <f t="shared" si="6"/>
        <v>483.64600000000002</v>
      </c>
      <c r="O73" s="465"/>
      <c r="P73" s="82">
        <f t="shared" si="15"/>
        <v>0</v>
      </c>
      <c r="Q73" s="83">
        <f t="shared" si="16"/>
        <v>0</v>
      </c>
    </row>
    <row r="74" spans="1:17" ht="10.5" customHeight="1" x14ac:dyDescent="0.35">
      <c r="A74" s="128" t="s">
        <v>2405</v>
      </c>
      <c r="B74" s="432" t="s">
        <v>2406</v>
      </c>
      <c r="C74" s="526" t="s">
        <v>2407</v>
      </c>
      <c r="D74" s="535" t="s">
        <v>345</v>
      </c>
      <c r="E74" s="478">
        <v>6.4749999999999996</v>
      </c>
      <c r="F74" s="478">
        <v>3.3079999999999998</v>
      </c>
      <c r="G74" s="478">
        <v>-3.3079999999999998</v>
      </c>
      <c r="H74" s="478">
        <v>6.4749999999999996</v>
      </c>
      <c r="I74" s="478">
        <v>0.24299999999999999</v>
      </c>
      <c r="J74" s="478">
        <v>27.536999999999999</v>
      </c>
      <c r="K74" s="478">
        <v>0.69599999999999995</v>
      </c>
      <c r="L74" s="478">
        <v>-13.839</v>
      </c>
      <c r="M74" s="478">
        <v>21.111999999999995</v>
      </c>
      <c r="N74" s="581">
        <f t="shared" si="6"/>
        <v>6.718</v>
      </c>
      <c r="O74" s="465"/>
      <c r="P74" s="82">
        <f t="shared" si="15"/>
        <v>0</v>
      </c>
      <c r="Q74" s="83">
        <f t="shared" si="16"/>
        <v>0</v>
      </c>
    </row>
    <row r="75" spans="1:17" ht="10.5" customHeight="1" x14ac:dyDescent="0.35">
      <c r="A75" s="128" t="s">
        <v>2408</v>
      </c>
      <c r="B75" s="432" t="s">
        <v>2409</v>
      </c>
      <c r="C75" s="526" t="s">
        <v>2410</v>
      </c>
      <c r="D75" s="535" t="s">
        <v>345</v>
      </c>
      <c r="E75" s="478">
        <v>6.8040000000000003</v>
      </c>
      <c r="F75" s="478">
        <v>0.22600000000000001</v>
      </c>
      <c r="G75" s="478">
        <v>-0.22600000000000001</v>
      </c>
      <c r="H75" s="478">
        <v>6.8040000000000003</v>
      </c>
      <c r="I75" s="478">
        <v>0</v>
      </c>
      <c r="J75" s="478">
        <v>61.805</v>
      </c>
      <c r="K75" s="478">
        <v>47.069000000000003</v>
      </c>
      <c r="L75" s="478">
        <v>-50.371000000000002</v>
      </c>
      <c r="M75" s="478">
        <v>65.306999999999988</v>
      </c>
      <c r="N75" s="581">
        <f t="shared" ref="N75:N87" si="17">H75+I75</f>
        <v>6.8040000000000003</v>
      </c>
      <c r="O75" s="465"/>
      <c r="P75" s="82">
        <f t="shared" si="15"/>
        <v>0</v>
      </c>
      <c r="Q75" s="83">
        <f t="shared" si="16"/>
        <v>0</v>
      </c>
    </row>
    <row r="76" spans="1:17" ht="10.5" customHeight="1" x14ac:dyDescent="0.35">
      <c r="A76" s="128" t="s">
        <v>2411</v>
      </c>
      <c r="B76" s="432" t="s">
        <v>2412</v>
      </c>
      <c r="C76" s="526" t="s">
        <v>2413</v>
      </c>
      <c r="D76" s="535" t="s">
        <v>345</v>
      </c>
      <c r="E76" s="478">
        <v>11.315</v>
      </c>
      <c r="F76" s="478">
        <v>5.74</v>
      </c>
      <c r="G76" s="478">
        <v>-5.74</v>
      </c>
      <c r="H76" s="478">
        <v>11.315</v>
      </c>
      <c r="I76" s="478">
        <v>0</v>
      </c>
      <c r="J76" s="478">
        <v>0.34399999999999997</v>
      </c>
      <c r="K76" s="478">
        <v>0</v>
      </c>
      <c r="L76" s="478">
        <v>-0.14199999999999999</v>
      </c>
      <c r="M76" s="478">
        <v>11.516999999999999</v>
      </c>
      <c r="N76" s="581">
        <f t="shared" si="17"/>
        <v>11.315</v>
      </c>
      <c r="O76" s="465"/>
      <c r="P76" s="82">
        <f t="shared" si="15"/>
        <v>0</v>
      </c>
      <c r="Q76" s="83">
        <f t="shared" si="16"/>
        <v>0</v>
      </c>
    </row>
    <row r="77" spans="1:17" ht="10.5" customHeight="1" x14ac:dyDescent="0.35">
      <c r="A77" s="128" t="s">
        <v>2414</v>
      </c>
      <c r="B77" s="436" t="s">
        <v>2415</v>
      </c>
      <c r="C77" s="529" t="s">
        <v>2416</v>
      </c>
      <c r="D77" s="559" t="s">
        <v>345</v>
      </c>
      <c r="E77" s="482">
        <v>12.561999999999999</v>
      </c>
      <c r="F77" s="482">
        <v>2.6829999999999998</v>
      </c>
      <c r="G77" s="482">
        <v>-2.6829999999999998</v>
      </c>
      <c r="H77" s="482">
        <v>12.561999999999999</v>
      </c>
      <c r="I77" s="482">
        <v>0</v>
      </c>
      <c r="J77" s="482">
        <v>125.224</v>
      </c>
      <c r="K77" s="482">
        <v>112.28100000000001</v>
      </c>
      <c r="L77" s="482">
        <v>-103.267</v>
      </c>
      <c r="M77" s="482">
        <v>146.80000000000001</v>
      </c>
      <c r="N77" s="581">
        <f t="shared" si="17"/>
        <v>12.561999999999999</v>
      </c>
      <c r="O77" s="465"/>
      <c r="P77" s="86">
        <f t="shared" si="15"/>
        <v>0</v>
      </c>
      <c r="Q77" s="87">
        <f t="shared" si="16"/>
        <v>0</v>
      </c>
    </row>
    <row r="78" spans="1:17" ht="15" customHeight="1" x14ac:dyDescent="0.35">
      <c r="A78" s="128" t="s">
        <v>2417</v>
      </c>
      <c r="B78" s="429" t="s">
        <v>2418</v>
      </c>
      <c r="C78" s="525" t="s">
        <v>2419</v>
      </c>
      <c r="D78" s="535" t="s">
        <v>345</v>
      </c>
      <c r="E78" s="477">
        <v>4503.0250000000005</v>
      </c>
      <c r="F78" s="477">
        <v>1.0290000000000001</v>
      </c>
      <c r="G78" s="477">
        <v>-1.0290000000000001</v>
      </c>
      <c r="H78" s="477">
        <v>4503.0250000000005</v>
      </c>
      <c r="I78" s="477">
        <v>8364.2740000000013</v>
      </c>
      <c r="J78" s="477">
        <v>1826.597</v>
      </c>
      <c r="K78" s="477">
        <v>313.26100000000002</v>
      </c>
      <c r="L78" s="477">
        <v>-4187.25</v>
      </c>
      <c r="M78" s="477">
        <v>10819.906999999999</v>
      </c>
      <c r="N78" s="581">
        <f t="shared" si="17"/>
        <v>12867.299000000003</v>
      </c>
      <c r="O78" s="607"/>
      <c r="P78" s="82">
        <f t="shared" si="15"/>
        <v>0</v>
      </c>
      <c r="Q78" s="83">
        <f t="shared" si="16"/>
        <v>-3.637978807091713E-12</v>
      </c>
    </row>
    <row r="79" spans="1:17" ht="10.5" customHeight="1" x14ac:dyDescent="0.35">
      <c r="A79" s="128" t="s">
        <v>2420</v>
      </c>
      <c r="B79" s="432" t="s">
        <v>2421</v>
      </c>
      <c r="C79" s="526" t="s">
        <v>2422</v>
      </c>
      <c r="D79" s="535" t="s">
        <v>345</v>
      </c>
      <c r="E79" s="478">
        <v>0</v>
      </c>
      <c r="F79" s="478">
        <v>0</v>
      </c>
      <c r="G79" s="478">
        <v>0</v>
      </c>
      <c r="H79" s="478">
        <v>0</v>
      </c>
      <c r="I79" s="478">
        <v>0</v>
      </c>
      <c r="J79" s="478">
        <v>0</v>
      </c>
      <c r="K79" s="479">
        <v>0</v>
      </c>
      <c r="L79" s="478">
        <v>0</v>
      </c>
      <c r="M79" s="478">
        <v>0</v>
      </c>
      <c r="N79" s="581">
        <f t="shared" si="17"/>
        <v>0</v>
      </c>
      <c r="O79" s="465"/>
      <c r="P79" s="82">
        <f t="shared" si="15"/>
        <v>0</v>
      </c>
      <c r="Q79" s="83">
        <f t="shared" si="16"/>
        <v>0</v>
      </c>
    </row>
    <row r="80" spans="1:17" ht="10.5" customHeight="1" x14ac:dyDescent="0.35">
      <c r="A80" s="128" t="s">
        <v>2423</v>
      </c>
      <c r="B80" s="432" t="s">
        <v>2424</v>
      </c>
      <c r="C80" s="526" t="s">
        <v>2425</v>
      </c>
      <c r="D80" s="535" t="s">
        <v>345</v>
      </c>
      <c r="E80" s="478">
        <v>3262.4639999999999</v>
      </c>
      <c r="F80" s="478">
        <v>0</v>
      </c>
      <c r="G80" s="478">
        <v>0</v>
      </c>
      <c r="H80" s="478">
        <v>3262.4639999999999</v>
      </c>
      <c r="I80" s="478">
        <v>6612.4080000000004</v>
      </c>
      <c r="J80" s="478">
        <v>138.02199999999999</v>
      </c>
      <c r="K80" s="479">
        <v>9.42</v>
      </c>
      <c r="L80" s="478">
        <v>-2589.2020000000002</v>
      </c>
      <c r="M80" s="478">
        <v>7433.1120000000001</v>
      </c>
      <c r="N80" s="581">
        <f t="shared" si="17"/>
        <v>9874.8719999999994</v>
      </c>
      <c r="O80" s="465"/>
      <c r="P80" s="82">
        <f t="shared" si="15"/>
        <v>0</v>
      </c>
      <c r="Q80" s="83">
        <f t="shared" si="16"/>
        <v>0</v>
      </c>
    </row>
    <row r="81" spans="1:1025" ht="10.5" customHeight="1" x14ac:dyDescent="0.35">
      <c r="A81" s="128" t="s">
        <v>2426</v>
      </c>
      <c r="B81" s="432" t="s">
        <v>2427</v>
      </c>
      <c r="C81" s="526" t="s">
        <v>2428</v>
      </c>
      <c r="D81" s="535" t="s">
        <v>345</v>
      </c>
      <c r="E81" s="478">
        <v>0</v>
      </c>
      <c r="F81" s="478">
        <v>0</v>
      </c>
      <c r="G81" s="478">
        <v>0</v>
      </c>
      <c r="H81" s="478">
        <v>0</v>
      </c>
      <c r="I81" s="478">
        <v>0</v>
      </c>
      <c r="J81" s="478">
        <v>0</v>
      </c>
      <c r="K81" s="479">
        <v>0</v>
      </c>
      <c r="L81" s="478">
        <v>0</v>
      </c>
      <c r="M81" s="478">
        <v>0</v>
      </c>
      <c r="N81" s="581">
        <f t="shared" si="17"/>
        <v>0</v>
      </c>
      <c r="O81" s="465"/>
      <c r="P81" s="82">
        <f t="shared" si="15"/>
        <v>0</v>
      </c>
      <c r="Q81" s="83">
        <f t="shared" si="16"/>
        <v>0</v>
      </c>
    </row>
    <row r="82" spans="1:1025" ht="10.5" customHeight="1" x14ac:dyDescent="0.35">
      <c r="A82" s="128" t="s">
        <v>2429</v>
      </c>
      <c r="B82" s="432" t="s">
        <v>2430</v>
      </c>
      <c r="C82" s="526" t="s">
        <v>2431</v>
      </c>
      <c r="D82" s="535" t="s">
        <v>345</v>
      </c>
      <c r="E82" s="478">
        <v>450.96499999999997</v>
      </c>
      <c r="F82" s="478">
        <v>0</v>
      </c>
      <c r="G82" s="478">
        <v>0</v>
      </c>
      <c r="H82" s="478">
        <v>450.96499999999997</v>
      </c>
      <c r="I82" s="478">
        <v>366.60899999999998</v>
      </c>
      <c r="J82" s="478">
        <v>205.96100000000001</v>
      </c>
      <c r="K82" s="479">
        <v>84</v>
      </c>
      <c r="L82" s="478">
        <v>-546.32500000000005</v>
      </c>
      <c r="M82" s="478">
        <v>561.20999999999981</v>
      </c>
      <c r="N82" s="581">
        <f t="shared" si="17"/>
        <v>817.57399999999996</v>
      </c>
      <c r="O82" s="465"/>
      <c r="P82" s="82">
        <f t="shared" si="15"/>
        <v>0</v>
      </c>
      <c r="Q82" s="83">
        <f t="shared" si="16"/>
        <v>0</v>
      </c>
    </row>
    <row r="83" spans="1:1025" ht="10.5" customHeight="1" x14ac:dyDescent="0.35">
      <c r="A83" s="128" t="s">
        <v>2432</v>
      </c>
      <c r="B83" s="432" t="s">
        <v>2433</v>
      </c>
      <c r="C83" s="526" t="s">
        <v>2434</v>
      </c>
      <c r="D83" s="535" t="s">
        <v>345</v>
      </c>
      <c r="E83" s="478">
        <v>0</v>
      </c>
      <c r="F83" s="478">
        <v>0</v>
      </c>
      <c r="G83" s="478">
        <v>0</v>
      </c>
      <c r="H83" s="478">
        <v>0</v>
      </c>
      <c r="I83" s="478">
        <v>0</v>
      </c>
      <c r="J83" s="478">
        <v>0</v>
      </c>
      <c r="K83" s="479">
        <v>0</v>
      </c>
      <c r="L83" s="478">
        <v>0</v>
      </c>
      <c r="M83" s="478">
        <v>0</v>
      </c>
      <c r="N83" s="581">
        <f t="shared" si="17"/>
        <v>0</v>
      </c>
      <c r="O83" s="465"/>
      <c r="P83" s="82">
        <f t="shared" si="15"/>
        <v>0</v>
      </c>
      <c r="Q83" s="83">
        <f t="shared" si="16"/>
        <v>0</v>
      </c>
    </row>
    <row r="84" spans="1:1025" ht="10.5" customHeight="1" x14ac:dyDescent="0.35">
      <c r="A84" s="128" t="s">
        <v>2435</v>
      </c>
      <c r="B84" s="432" t="s">
        <v>2436</v>
      </c>
      <c r="C84" s="526" t="s">
        <v>2437</v>
      </c>
      <c r="D84" s="535" t="s">
        <v>345</v>
      </c>
      <c r="E84" s="478">
        <v>0</v>
      </c>
      <c r="F84" s="478">
        <v>0</v>
      </c>
      <c r="G84" s="478">
        <v>0</v>
      </c>
      <c r="H84" s="478">
        <v>0</v>
      </c>
      <c r="I84" s="478">
        <v>0</v>
      </c>
      <c r="J84" s="478">
        <v>0</v>
      </c>
      <c r="K84" s="479">
        <v>0</v>
      </c>
      <c r="L84" s="478">
        <v>0</v>
      </c>
      <c r="M84" s="478">
        <v>0</v>
      </c>
      <c r="N84" s="581">
        <f t="shared" si="17"/>
        <v>0</v>
      </c>
      <c r="O84" s="465"/>
      <c r="P84" s="82">
        <f t="shared" si="15"/>
        <v>0</v>
      </c>
      <c r="Q84" s="83">
        <f t="shared" si="16"/>
        <v>0</v>
      </c>
    </row>
    <row r="85" spans="1:1025" ht="10.5" customHeight="1" x14ac:dyDescent="0.35">
      <c r="A85" s="128" t="s">
        <v>2438</v>
      </c>
      <c r="B85" s="432" t="s">
        <v>2439</v>
      </c>
      <c r="C85" s="526" t="s">
        <v>2440</v>
      </c>
      <c r="D85" s="535" t="s">
        <v>345</v>
      </c>
      <c r="E85" s="478">
        <v>0</v>
      </c>
      <c r="F85" s="478">
        <v>0</v>
      </c>
      <c r="G85" s="478">
        <v>0</v>
      </c>
      <c r="H85" s="478">
        <v>0</v>
      </c>
      <c r="I85" s="478">
        <v>0</v>
      </c>
      <c r="J85" s="478">
        <v>0</v>
      </c>
      <c r="K85" s="479">
        <v>0</v>
      </c>
      <c r="L85" s="478">
        <v>0</v>
      </c>
      <c r="M85" s="478">
        <v>0</v>
      </c>
      <c r="N85" s="581">
        <f t="shared" si="17"/>
        <v>0</v>
      </c>
      <c r="O85" s="465"/>
      <c r="P85" s="82">
        <f t="shared" si="15"/>
        <v>0</v>
      </c>
      <c r="Q85" s="83">
        <f t="shared" si="16"/>
        <v>0</v>
      </c>
    </row>
    <row r="86" spans="1:1025" ht="10.5" customHeight="1" x14ac:dyDescent="0.35">
      <c r="A86" s="128" t="s">
        <v>2441</v>
      </c>
      <c r="B86" s="432" t="s">
        <v>2442</v>
      </c>
      <c r="C86" s="526" t="s">
        <v>2443</v>
      </c>
      <c r="D86" s="535" t="s">
        <v>345</v>
      </c>
      <c r="E86" s="478">
        <v>0.13200000000000001</v>
      </c>
      <c r="F86" s="478">
        <v>0.11600000000000001</v>
      </c>
      <c r="G86" s="478">
        <v>-0.11600000000000001</v>
      </c>
      <c r="H86" s="478">
        <v>0.13200000000000001</v>
      </c>
      <c r="I86" s="478">
        <v>6.2E-2</v>
      </c>
      <c r="J86" s="478">
        <v>0</v>
      </c>
      <c r="K86" s="479">
        <v>6.0999999999999999E-2</v>
      </c>
      <c r="L86" s="478">
        <v>-1E-3</v>
      </c>
      <c r="M86" s="478">
        <v>0.254</v>
      </c>
      <c r="N86" s="581">
        <f t="shared" si="17"/>
        <v>0.19400000000000001</v>
      </c>
      <c r="O86" s="465"/>
      <c r="P86" s="82">
        <f t="shared" si="15"/>
        <v>0</v>
      </c>
      <c r="Q86" s="83">
        <f t="shared" si="16"/>
        <v>0</v>
      </c>
    </row>
    <row r="87" spans="1:1025" ht="10.5" customHeight="1" x14ac:dyDescent="0.35">
      <c r="A87" s="128" t="s">
        <v>2444</v>
      </c>
      <c r="B87" s="432" t="s">
        <v>2445</v>
      </c>
      <c r="C87" s="526" t="s">
        <v>2446</v>
      </c>
      <c r="D87" s="542" t="s">
        <v>345</v>
      </c>
      <c r="E87" s="478">
        <v>789.46400000000006</v>
      </c>
      <c r="F87" s="478">
        <v>0.91300000000000003</v>
      </c>
      <c r="G87" s="478">
        <v>-0.91300000000000003</v>
      </c>
      <c r="H87" s="478">
        <v>789.46400000000006</v>
      </c>
      <c r="I87" s="478">
        <v>1385.1949999999999</v>
      </c>
      <c r="J87" s="478">
        <v>1482.614</v>
      </c>
      <c r="K87" s="479">
        <v>219.78</v>
      </c>
      <c r="L87" s="478">
        <v>-1051.722</v>
      </c>
      <c r="M87" s="478">
        <v>2825.3310000000001</v>
      </c>
      <c r="N87" s="581">
        <f t="shared" si="17"/>
        <v>2174.6590000000001</v>
      </c>
      <c r="O87" s="465"/>
      <c r="P87" s="82">
        <f t="shared" si="15"/>
        <v>0</v>
      </c>
      <c r="Q87" s="83">
        <f t="shared" si="16"/>
        <v>0</v>
      </c>
    </row>
    <row r="88" spans="1:1025" ht="15.6" customHeight="1" x14ac:dyDescent="0.35">
      <c r="A88" s="128" t="s">
        <v>2447</v>
      </c>
      <c r="B88" s="459" t="s">
        <v>2448</v>
      </c>
      <c r="C88" s="460" t="s">
        <v>2449</v>
      </c>
      <c r="D88" s="461" t="s">
        <v>345</v>
      </c>
      <c r="E88" s="523">
        <f t="shared" ref="E88:N88" si="18">IF(OR(E8="NA",E9="NA",E18="NA",E24="NA",E31="NA",E41="NA",E48="NA",E55="NA",E62="NA",E69="NA",E78="NA"),"NA",SUM(E8)-SUM(E9)-SUM(E18)-SUM(E24)-SUM(E31)-SUM(E41)-SUM(E48)-SUM(E55)-SUM(E62)-SUM(E69)-SUM(E78))</f>
        <v>1.8189894035458565E-12</v>
      </c>
      <c r="F88" s="523">
        <f t="shared" si="18"/>
        <v>-1.1746159600534156E-13</v>
      </c>
      <c r="G88" s="523">
        <f t="shared" si="18"/>
        <v>-1.6675549829869851E-13</v>
      </c>
      <c r="H88" s="523">
        <f t="shared" si="18"/>
        <v>-1.8189894035458565E-12</v>
      </c>
      <c r="I88" s="523">
        <f t="shared" si="18"/>
        <v>0</v>
      </c>
      <c r="J88" s="523">
        <f t="shared" si="18"/>
        <v>-2.2737367544323206E-13</v>
      </c>
      <c r="K88" s="523">
        <f t="shared" si="18"/>
        <v>-5.6843418860808015E-14</v>
      </c>
      <c r="L88" s="523">
        <f t="shared" si="18"/>
        <v>0</v>
      </c>
      <c r="M88" s="523">
        <f t="shared" si="18"/>
        <v>1.8189894035458565E-12</v>
      </c>
      <c r="N88" s="523">
        <f t="shared" si="18"/>
        <v>3.637978807091713E-12</v>
      </c>
      <c r="O88" s="465"/>
      <c r="P88" s="220"/>
      <c r="Q88" s="220"/>
    </row>
    <row r="89" spans="1:1025" s="605" customFormat="1" ht="10.5" customHeight="1" x14ac:dyDescent="0.25">
      <c r="A89" s="543"/>
      <c r="B89" s="554"/>
      <c r="C89" s="402"/>
      <c r="D89" s="402"/>
      <c r="E89" s="616"/>
      <c r="F89" s="616"/>
      <c r="G89" s="616"/>
      <c r="H89" s="616"/>
      <c r="I89" s="616"/>
      <c r="J89" s="616"/>
      <c r="K89" s="616"/>
      <c r="L89" s="616"/>
      <c r="M89" s="616"/>
      <c r="N89" s="616"/>
      <c r="O89" s="603"/>
      <c r="P89" s="603"/>
      <c r="Q89" s="603"/>
      <c r="R89" s="543"/>
      <c r="S89" s="543"/>
      <c r="T89" s="543"/>
      <c r="U89" s="543"/>
      <c r="V89" s="543"/>
      <c r="W89" s="543"/>
      <c r="X89" s="543"/>
      <c r="Y89" s="543"/>
      <c r="Z89" s="543"/>
      <c r="AA89" s="543"/>
      <c r="AB89" s="543"/>
      <c r="AC89" s="543"/>
      <c r="AD89" s="543"/>
      <c r="AE89" s="543"/>
      <c r="AF89" s="543"/>
      <c r="AG89" s="543"/>
      <c r="AH89" s="543"/>
      <c r="AI89" s="543"/>
      <c r="AJ89" s="543"/>
      <c r="AK89" s="543"/>
      <c r="AL89" s="543"/>
      <c r="AM89" s="543"/>
      <c r="AN89" s="543"/>
      <c r="AO89" s="543"/>
      <c r="AP89" s="543"/>
      <c r="AQ89" s="543"/>
      <c r="AR89" s="543"/>
      <c r="AS89" s="543"/>
      <c r="AT89" s="543"/>
      <c r="AU89" s="543"/>
      <c r="AV89" s="543"/>
      <c r="AW89" s="543"/>
      <c r="AX89" s="543"/>
      <c r="AY89" s="543"/>
      <c r="AZ89" s="543"/>
      <c r="BA89" s="543"/>
      <c r="BB89" s="543"/>
      <c r="BC89" s="543"/>
      <c r="BD89" s="543"/>
      <c r="BE89" s="543"/>
      <c r="BF89" s="543"/>
      <c r="BG89" s="543"/>
      <c r="BH89" s="543"/>
      <c r="BI89" s="543"/>
      <c r="BJ89" s="543"/>
      <c r="BK89" s="543"/>
      <c r="BL89" s="543"/>
      <c r="BM89" s="543"/>
      <c r="BN89" s="543"/>
      <c r="BO89" s="543"/>
      <c r="BP89" s="543"/>
      <c r="BQ89" s="543"/>
      <c r="BR89" s="543"/>
      <c r="BS89" s="543"/>
      <c r="BT89" s="543"/>
      <c r="BU89" s="543"/>
      <c r="BV89" s="543"/>
      <c r="BW89" s="543"/>
      <c r="BX89" s="543"/>
      <c r="BY89" s="543"/>
      <c r="BZ89" s="543"/>
      <c r="CA89" s="543"/>
      <c r="CB89" s="543"/>
      <c r="CC89" s="543"/>
      <c r="CD89" s="543"/>
      <c r="CE89" s="543"/>
      <c r="CF89" s="543"/>
      <c r="CG89" s="543"/>
      <c r="CH89" s="543"/>
      <c r="CI89" s="543"/>
      <c r="CJ89" s="543"/>
      <c r="CK89" s="543"/>
      <c r="CL89" s="543"/>
      <c r="CM89" s="543"/>
      <c r="CN89" s="543"/>
      <c r="CO89" s="543"/>
      <c r="CP89" s="543"/>
      <c r="CQ89" s="543"/>
      <c r="CR89" s="543"/>
      <c r="CS89" s="543"/>
      <c r="CT89" s="543"/>
      <c r="CU89" s="543"/>
      <c r="CV89" s="543"/>
      <c r="CW89" s="543"/>
      <c r="CX89" s="543"/>
      <c r="CY89" s="543"/>
      <c r="CZ89" s="543"/>
      <c r="DA89" s="543"/>
      <c r="DB89" s="543"/>
      <c r="DC89" s="543"/>
      <c r="DD89" s="543"/>
      <c r="DE89" s="543"/>
      <c r="DF89" s="543"/>
      <c r="DG89" s="543"/>
      <c r="DH89" s="543"/>
      <c r="DI89" s="543"/>
      <c r="DJ89" s="543"/>
      <c r="DK89" s="543"/>
      <c r="DL89" s="543"/>
      <c r="DM89" s="543"/>
      <c r="DN89" s="543"/>
      <c r="DO89" s="543"/>
      <c r="DP89" s="543"/>
      <c r="DQ89" s="543"/>
      <c r="DR89" s="543"/>
      <c r="DS89" s="543"/>
      <c r="DT89" s="543"/>
      <c r="DU89" s="543"/>
      <c r="DV89" s="543"/>
      <c r="DW89" s="543"/>
      <c r="DX89" s="543"/>
      <c r="DY89" s="543"/>
      <c r="DZ89" s="543"/>
      <c r="EA89" s="543"/>
      <c r="EB89" s="543"/>
      <c r="EC89" s="543"/>
      <c r="ED89" s="543"/>
      <c r="EE89" s="543"/>
      <c r="EF89" s="543"/>
      <c r="EG89" s="543"/>
      <c r="EH89" s="543"/>
      <c r="EI89" s="543"/>
      <c r="EJ89" s="543"/>
      <c r="EK89" s="543"/>
      <c r="EL89" s="543"/>
      <c r="EM89" s="543"/>
      <c r="EN89" s="543"/>
      <c r="EO89" s="543"/>
      <c r="EP89" s="543"/>
      <c r="EQ89" s="543"/>
      <c r="ER89" s="543"/>
      <c r="ES89" s="543"/>
      <c r="ET89" s="543"/>
      <c r="EU89" s="543"/>
      <c r="EV89" s="543"/>
      <c r="EW89" s="543"/>
      <c r="EX89" s="543"/>
      <c r="EY89" s="543"/>
      <c r="EZ89" s="543"/>
      <c r="FA89" s="543"/>
      <c r="FB89" s="543"/>
      <c r="FC89" s="543"/>
      <c r="FD89" s="543"/>
      <c r="FE89" s="543"/>
      <c r="FF89" s="543"/>
      <c r="FG89" s="543"/>
      <c r="FH89" s="543"/>
      <c r="FI89" s="543"/>
      <c r="FJ89" s="543"/>
      <c r="FK89" s="543"/>
      <c r="FL89" s="543"/>
      <c r="FM89" s="543"/>
      <c r="FN89" s="543"/>
      <c r="FO89" s="543"/>
      <c r="FP89" s="543"/>
      <c r="FQ89" s="543"/>
      <c r="FR89" s="543"/>
      <c r="FS89" s="543"/>
      <c r="FT89" s="543"/>
      <c r="FU89" s="543"/>
      <c r="FV89" s="543"/>
      <c r="FW89" s="543"/>
      <c r="FX89" s="543"/>
      <c r="FY89" s="543"/>
      <c r="FZ89" s="543"/>
      <c r="GA89" s="543"/>
      <c r="GB89" s="543"/>
      <c r="GC89" s="543"/>
      <c r="GD89" s="543"/>
      <c r="GE89" s="543"/>
      <c r="GF89" s="543"/>
      <c r="GG89" s="543"/>
      <c r="GH89" s="543"/>
      <c r="GI89" s="543"/>
      <c r="GJ89" s="543"/>
      <c r="GK89" s="543"/>
      <c r="GL89" s="543"/>
      <c r="GM89" s="543"/>
      <c r="GN89" s="543"/>
      <c r="GO89" s="543"/>
      <c r="GP89" s="543"/>
      <c r="GQ89" s="543"/>
      <c r="GR89" s="543"/>
      <c r="GS89" s="543"/>
      <c r="GT89" s="543"/>
      <c r="GU89" s="543"/>
      <c r="GV89" s="543"/>
      <c r="GW89" s="543"/>
      <c r="GX89" s="543"/>
      <c r="GY89" s="543"/>
      <c r="GZ89" s="543"/>
      <c r="HA89" s="543"/>
      <c r="HB89" s="543"/>
      <c r="HC89" s="543"/>
      <c r="HD89" s="543"/>
      <c r="HE89" s="543"/>
      <c r="HF89" s="543"/>
      <c r="HG89" s="543"/>
      <c r="HH89" s="543"/>
      <c r="HI89" s="543"/>
      <c r="HJ89" s="543"/>
      <c r="HK89" s="543"/>
      <c r="HL89" s="543"/>
      <c r="HM89" s="543"/>
      <c r="HN89" s="543"/>
      <c r="HO89" s="543"/>
      <c r="HP89" s="543"/>
      <c r="HQ89" s="543"/>
      <c r="HR89" s="543"/>
      <c r="HS89" s="543"/>
      <c r="HT89" s="543"/>
      <c r="HU89" s="543"/>
      <c r="HV89" s="543"/>
      <c r="HW89" s="543"/>
      <c r="HX89" s="543"/>
      <c r="HY89" s="543"/>
      <c r="HZ89" s="543"/>
      <c r="IA89" s="543"/>
      <c r="IB89" s="543"/>
      <c r="IC89" s="543"/>
      <c r="ID89" s="543"/>
      <c r="IE89" s="543"/>
      <c r="IF89" s="543"/>
      <c r="IG89" s="543"/>
      <c r="IH89" s="543"/>
      <c r="II89" s="543"/>
      <c r="IJ89" s="543"/>
      <c r="IK89" s="543"/>
      <c r="IL89" s="543"/>
      <c r="IM89" s="543"/>
      <c r="IN89" s="543"/>
      <c r="IO89" s="543"/>
      <c r="IP89" s="543"/>
      <c r="IQ89" s="543"/>
      <c r="IR89" s="543"/>
      <c r="IS89" s="543"/>
      <c r="IT89" s="543"/>
      <c r="IU89" s="543"/>
      <c r="IV89" s="543"/>
      <c r="IW89" s="543"/>
      <c r="IX89" s="543"/>
      <c r="IY89" s="543"/>
      <c r="IZ89" s="543"/>
      <c r="JA89" s="543"/>
      <c r="JB89" s="543"/>
      <c r="JC89" s="543"/>
      <c r="JD89" s="543"/>
      <c r="JE89" s="543"/>
      <c r="JF89" s="543"/>
      <c r="JG89" s="543"/>
      <c r="JH89" s="543"/>
      <c r="JI89" s="543"/>
      <c r="JJ89" s="543"/>
      <c r="JK89" s="543"/>
      <c r="JL89" s="543"/>
      <c r="JM89" s="543"/>
      <c r="JN89" s="543"/>
      <c r="JO89" s="543"/>
      <c r="JP89" s="543"/>
      <c r="JQ89" s="543"/>
      <c r="JR89" s="543"/>
      <c r="JS89" s="543"/>
      <c r="JT89" s="543"/>
      <c r="JU89" s="543"/>
      <c r="JV89" s="543"/>
      <c r="JW89" s="543"/>
      <c r="JX89" s="543"/>
      <c r="JY89" s="543"/>
      <c r="JZ89" s="543"/>
      <c r="KA89" s="543"/>
      <c r="KB89" s="543"/>
      <c r="KC89" s="543"/>
      <c r="KD89" s="543"/>
      <c r="KE89" s="543"/>
      <c r="KF89" s="543"/>
      <c r="KG89" s="543"/>
      <c r="KH89" s="543"/>
      <c r="KI89" s="543"/>
      <c r="KJ89" s="543"/>
      <c r="KK89" s="543"/>
      <c r="KL89" s="543"/>
      <c r="KM89" s="543"/>
      <c r="KN89" s="543"/>
      <c r="KO89" s="543"/>
      <c r="KP89" s="543"/>
      <c r="KQ89" s="543"/>
      <c r="KR89" s="543"/>
      <c r="KS89" s="543"/>
      <c r="KT89" s="543"/>
      <c r="KU89" s="543"/>
      <c r="KV89" s="543"/>
      <c r="KW89" s="543"/>
      <c r="KX89" s="543"/>
      <c r="KY89" s="543"/>
      <c r="KZ89" s="543"/>
      <c r="LA89" s="543"/>
      <c r="LB89" s="543"/>
      <c r="LC89" s="543"/>
      <c r="LD89" s="543"/>
      <c r="LE89" s="543"/>
      <c r="LF89" s="543"/>
      <c r="LG89" s="543"/>
      <c r="LH89" s="543"/>
      <c r="LI89" s="543"/>
      <c r="LJ89" s="543"/>
      <c r="LK89" s="543"/>
      <c r="LL89" s="543"/>
      <c r="LM89" s="543"/>
      <c r="LN89" s="543"/>
      <c r="LO89" s="543"/>
      <c r="LP89" s="543"/>
      <c r="LQ89" s="543"/>
      <c r="LR89" s="543"/>
      <c r="LS89" s="543"/>
      <c r="LT89" s="543"/>
      <c r="LU89" s="543"/>
      <c r="LV89" s="543"/>
      <c r="LW89" s="543"/>
      <c r="LX89" s="543"/>
      <c r="LY89" s="543"/>
      <c r="LZ89" s="543"/>
      <c r="MA89" s="543"/>
      <c r="MB89" s="543"/>
      <c r="MC89" s="543"/>
      <c r="MD89" s="543"/>
      <c r="ME89" s="543"/>
      <c r="MF89" s="543"/>
      <c r="MG89" s="543"/>
      <c r="MH89" s="543"/>
      <c r="MI89" s="543"/>
      <c r="MJ89" s="543"/>
      <c r="MK89" s="543"/>
      <c r="ML89" s="543"/>
      <c r="MM89" s="543"/>
      <c r="MN89" s="543"/>
      <c r="MO89" s="543"/>
      <c r="MP89" s="543"/>
      <c r="MQ89" s="543"/>
      <c r="MR89" s="543"/>
      <c r="MS89" s="543"/>
      <c r="MT89" s="543"/>
      <c r="MU89" s="543"/>
      <c r="MV89" s="543"/>
      <c r="MW89" s="543"/>
      <c r="MX89" s="543"/>
      <c r="MY89" s="543"/>
      <c r="MZ89" s="543"/>
      <c r="NA89" s="543"/>
      <c r="NB89" s="543"/>
      <c r="NC89" s="543"/>
      <c r="ND89" s="543"/>
      <c r="NE89" s="543"/>
      <c r="NF89" s="543"/>
      <c r="NG89" s="543"/>
      <c r="NH89" s="543"/>
      <c r="NI89" s="543"/>
      <c r="NJ89" s="543"/>
      <c r="NK89" s="543"/>
      <c r="NL89" s="543"/>
      <c r="NM89" s="543"/>
      <c r="NN89" s="543"/>
      <c r="NO89" s="543"/>
      <c r="NP89" s="543"/>
      <c r="NQ89" s="543"/>
      <c r="NR89" s="543"/>
      <c r="NS89" s="543"/>
      <c r="NT89" s="543"/>
      <c r="NU89" s="543"/>
      <c r="NV89" s="543"/>
      <c r="NW89" s="543"/>
      <c r="NX89" s="543"/>
      <c r="NY89" s="543"/>
      <c r="NZ89" s="543"/>
      <c r="OA89" s="543"/>
      <c r="OB89" s="543"/>
      <c r="OC89" s="543"/>
      <c r="OD89" s="543"/>
      <c r="OE89" s="543"/>
      <c r="OF89" s="543"/>
      <c r="OG89" s="543"/>
      <c r="OH89" s="543"/>
      <c r="OI89" s="543"/>
      <c r="OJ89" s="543"/>
      <c r="OK89" s="543"/>
      <c r="OL89" s="543"/>
      <c r="OM89" s="543"/>
      <c r="ON89" s="543"/>
      <c r="OO89" s="543"/>
      <c r="OP89" s="543"/>
      <c r="OQ89" s="543"/>
      <c r="OR89" s="543"/>
      <c r="OS89" s="543"/>
      <c r="OT89" s="543"/>
      <c r="OU89" s="543"/>
      <c r="OV89" s="543"/>
      <c r="OW89" s="543"/>
      <c r="OX89" s="543"/>
      <c r="OY89" s="543"/>
      <c r="OZ89" s="543"/>
      <c r="PA89" s="543"/>
      <c r="PB89" s="543"/>
      <c r="PC89" s="543"/>
      <c r="PD89" s="543"/>
      <c r="PE89" s="543"/>
      <c r="PF89" s="543"/>
      <c r="PG89" s="543"/>
      <c r="PH89" s="543"/>
      <c r="PI89" s="543"/>
      <c r="PJ89" s="543"/>
      <c r="PK89" s="543"/>
      <c r="PL89" s="543"/>
      <c r="PM89" s="543"/>
      <c r="PN89" s="543"/>
      <c r="PO89" s="543"/>
      <c r="PP89" s="543"/>
      <c r="PQ89" s="543"/>
      <c r="PR89" s="543"/>
      <c r="PS89" s="543"/>
      <c r="PT89" s="543"/>
      <c r="PU89" s="543"/>
      <c r="PV89" s="543"/>
      <c r="PW89" s="543"/>
      <c r="PX89" s="543"/>
      <c r="PY89" s="543"/>
      <c r="PZ89" s="543"/>
      <c r="QA89" s="543"/>
      <c r="QB89" s="543"/>
      <c r="QC89" s="543"/>
      <c r="QD89" s="543"/>
      <c r="QE89" s="543"/>
      <c r="QF89" s="543"/>
      <c r="QG89" s="543"/>
      <c r="QH89" s="543"/>
      <c r="QI89" s="543"/>
      <c r="QJ89" s="543"/>
      <c r="QK89" s="543"/>
      <c r="QL89" s="543"/>
      <c r="QM89" s="543"/>
      <c r="QN89" s="543"/>
      <c r="QO89" s="543"/>
      <c r="QP89" s="543"/>
      <c r="QQ89" s="543"/>
      <c r="QR89" s="543"/>
      <c r="QS89" s="543"/>
      <c r="QT89" s="543"/>
      <c r="QU89" s="543"/>
      <c r="QV89" s="543"/>
      <c r="QW89" s="543"/>
      <c r="QX89" s="543"/>
      <c r="QY89" s="543"/>
      <c r="QZ89" s="543"/>
      <c r="RA89" s="543"/>
      <c r="RB89" s="543"/>
      <c r="RC89" s="543"/>
      <c r="RD89" s="543"/>
      <c r="RE89" s="543"/>
      <c r="RF89" s="543"/>
      <c r="RG89" s="543"/>
      <c r="RH89" s="543"/>
      <c r="RI89" s="543"/>
      <c r="RJ89" s="543"/>
      <c r="RK89" s="543"/>
      <c r="RL89" s="543"/>
      <c r="RM89" s="543"/>
      <c r="RN89" s="543"/>
      <c r="RO89" s="543"/>
      <c r="RP89" s="543"/>
      <c r="RQ89" s="543"/>
      <c r="RR89" s="543"/>
      <c r="RS89" s="543"/>
      <c r="RT89" s="543"/>
      <c r="RU89" s="543"/>
      <c r="RV89" s="543"/>
      <c r="RW89" s="543"/>
      <c r="RX89" s="543"/>
      <c r="RY89" s="543"/>
      <c r="RZ89" s="543"/>
      <c r="SA89" s="543"/>
      <c r="SB89" s="543"/>
      <c r="SC89" s="543"/>
      <c r="SD89" s="543"/>
      <c r="SE89" s="543"/>
      <c r="SF89" s="543"/>
      <c r="SG89" s="543"/>
      <c r="SH89" s="543"/>
      <c r="SI89" s="543"/>
      <c r="SJ89" s="543"/>
      <c r="SK89" s="543"/>
      <c r="SL89" s="543"/>
      <c r="SM89" s="543"/>
      <c r="SN89" s="543"/>
      <c r="SO89" s="543"/>
      <c r="SP89" s="543"/>
      <c r="SQ89" s="543"/>
      <c r="SR89" s="543"/>
      <c r="SS89" s="543"/>
      <c r="ST89" s="543"/>
      <c r="SU89" s="543"/>
      <c r="SV89" s="543"/>
      <c r="SW89" s="543"/>
      <c r="SX89" s="543"/>
      <c r="SY89" s="543"/>
      <c r="SZ89" s="543"/>
      <c r="TA89" s="543"/>
      <c r="TB89" s="543"/>
      <c r="TC89" s="543"/>
      <c r="TD89" s="543"/>
      <c r="TE89" s="543"/>
      <c r="TF89" s="543"/>
      <c r="TG89" s="543"/>
      <c r="TH89" s="543"/>
      <c r="TI89" s="543"/>
      <c r="TJ89" s="543"/>
      <c r="TK89" s="543"/>
      <c r="TL89" s="543"/>
      <c r="TM89" s="543"/>
      <c r="TN89" s="543"/>
      <c r="TO89" s="543"/>
      <c r="TP89" s="543"/>
      <c r="TQ89" s="543"/>
      <c r="TR89" s="543"/>
      <c r="TS89" s="543"/>
      <c r="TT89" s="543"/>
      <c r="TU89" s="543"/>
      <c r="TV89" s="543"/>
      <c r="TW89" s="543"/>
      <c r="TX89" s="543"/>
      <c r="TY89" s="543"/>
      <c r="TZ89" s="543"/>
      <c r="UA89" s="543"/>
      <c r="UB89" s="543"/>
      <c r="UC89" s="543"/>
      <c r="UD89" s="543"/>
      <c r="UE89" s="543"/>
      <c r="UF89" s="543"/>
      <c r="UG89" s="543"/>
      <c r="UH89" s="543"/>
      <c r="UI89" s="543"/>
      <c r="UJ89" s="543"/>
      <c r="UK89" s="543"/>
      <c r="UL89" s="543"/>
      <c r="UM89" s="543"/>
      <c r="UN89" s="543"/>
      <c r="UO89" s="543"/>
      <c r="UP89" s="543"/>
      <c r="UQ89" s="543"/>
      <c r="UR89" s="543"/>
      <c r="US89" s="543"/>
      <c r="UT89" s="543"/>
      <c r="UU89" s="543"/>
      <c r="UV89" s="543"/>
      <c r="UW89" s="543"/>
      <c r="UX89" s="543"/>
      <c r="UY89" s="543"/>
      <c r="UZ89" s="543"/>
      <c r="VA89" s="543"/>
      <c r="VB89" s="543"/>
      <c r="VC89" s="543"/>
      <c r="VD89" s="543"/>
      <c r="VE89" s="543"/>
      <c r="VF89" s="543"/>
      <c r="VG89" s="543"/>
      <c r="VH89" s="543"/>
      <c r="VI89" s="543"/>
      <c r="VJ89" s="543"/>
      <c r="VK89" s="543"/>
      <c r="VL89" s="543"/>
      <c r="VM89" s="543"/>
      <c r="VN89" s="543"/>
      <c r="VO89" s="543"/>
      <c r="VP89" s="543"/>
      <c r="VQ89" s="543"/>
      <c r="VR89" s="543"/>
      <c r="VS89" s="543"/>
      <c r="VT89" s="543"/>
      <c r="VU89" s="543"/>
      <c r="VV89" s="543"/>
      <c r="VW89" s="543"/>
      <c r="VX89" s="543"/>
      <c r="VY89" s="543"/>
      <c r="VZ89" s="543"/>
      <c r="WA89" s="543"/>
      <c r="WB89" s="543"/>
      <c r="WC89" s="543"/>
      <c r="WD89" s="543"/>
      <c r="WE89" s="543"/>
      <c r="WF89" s="543"/>
      <c r="WG89" s="543"/>
      <c r="WH89" s="543"/>
      <c r="WI89" s="543"/>
      <c r="WJ89" s="543"/>
      <c r="WK89" s="543"/>
      <c r="WL89" s="543"/>
      <c r="WM89" s="543"/>
      <c r="WN89" s="543"/>
      <c r="WO89" s="543"/>
      <c r="WP89" s="543"/>
      <c r="WQ89" s="543"/>
      <c r="WR89" s="543"/>
      <c r="WS89" s="543"/>
      <c r="WT89" s="543"/>
      <c r="WU89" s="543"/>
      <c r="WV89" s="543"/>
      <c r="WW89" s="543"/>
      <c r="WX89" s="543"/>
      <c r="WY89" s="543"/>
      <c r="WZ89" s="543"/>
      <c r="XA89" s="543"/>
      <c r="XB89" s="543"/>
      <c r="XC89" s="543"/>
      <c r="XD89" s="543"/>
      <c r="XE89" s="543"/>
      <c r="XF89" s="543"/>
      <c r="XG89" s="543"/>
      <c r="XH89" s="543"/>
      <c r="XI89" s="543"/>
      <c r="XJ89" s="543"/>
      <c r="XK89" s="543"/>
      <c r="XL89" s="543"/>
      <c r="XM89" s="543"/>
      <c r="XN89" s="543"/>
      <c r="XO89" s="543"/>
      <c r="XP89" s="543"/>
      <c r="XQ89" s="543"/>
      <c r="XR89" s="543"/>
      <c r="XS89" s="543"/>
      <c r="XT89" s="543"/>
      <c r="XU89" s="543"/>
      <c r="XV89" s="543"/>
      <c r="XW89" s="543"/>
      <c r="XX89" s="543"/>
      <c r="XY89" s="543"/>
      <c r="XZ89" s="543"/>
      <c r="YA89" s="543"/>
      <c r="YB89" s="543"/>
      <c r="YC89" s="543"/>
      <c r="YD89" s="543"/>
      <c r="YE89" s="543"/>
      <c r="YF89" s="543"/>
      <c r="YG89" s="543"/>
      <c r="YH89" s="543"/>
      <c r="YI89" s="543"/>
      <c r="YJ89" s="543"/>
      <c r="YK89" s="543"/>
      <c r="YL89" s="543"/>
      <c r="YM89" s="543"/>
      <c r="YN89" s="543"/>
      <c r="YO89" s="543"/>
      <c r="YP89" s="543"/>
      <c r="YQ89" s="543"/>
      <c r="YR89" s="543"/>
      <c r="YS89" s="543"/>
      <c r="YT89" s="543"/>
      <c r="YU89" s="543"/>
      <c r="YV89" s="543"/>
      <c r="YW89" s="543"/>
      <c r="YX89" s="543"/>
      <c r="YY89" s="543"/>
      <c r="YZ89" s="543"/>
      <c r="ZA89" s="543"/>
      <c r="ZB89" s="543"/>
      <c r="ZC89" s="543"/>
      <c r="ZD89" s="543"/>
      <c r="ZE89" s="543"/>
      <c r="ZF89" s="543"/>
      <c r="ZG89" s="543"/>
      <c r="ZH89" s="543"/>
      <c r="ZI89" s="543"/>
      <c r="ZJ89" s="543"/>
      <c r="ZK89" s="543"/>
      <c r="ZL89" s="543"/>
      <c r="ZM89" s="543"/>
      <c r="ZN89" s="543"/>
      <c r="ZO89" s="543"/>
      <c r="ZP89" s="543"/>
      <c r="ZQ89" s="543"/>
      <c r="ZR89" s="543"/>
      <c r="ZS89" s="543"/>
      <c r="ZT89" s="543"/>
      <c r="ZU89" s="543"/>
      <c r="ZV89" s="543"/>
      <c r="ZW89" s="543"/>
      <c r="ZX89" s="543"/>
      <c r="ZY89" s="543"/>
      <c r="ZZ89" s="543"/>
      <c r="AAA89" s="543"/>
      <c r="AAB89" s="543"/>
      <c r="AAC89" s="543"/>
      <c r="AAD89" s="543"/>
      <c r="AAE89" s="543"/>
      <c r="AAF89" s="543"/>
      <c r="AAG89" s="543"/>
      <c r="AAH89" s="543"/>
      <c r="AAI89" s="543"/>
      <c r="AAJ89" s="543"/>
      <c r="AAK89" s="543"/>
      <c r="AAL89" s="543"/>
      <c r="AAM89" s="543"/>
      <c r="AAN89" s="543"/>
      <c r="AAO89" s="543"/>
      <c r="AAP89" s="543"/>
      <c r="AAQ89" s="543"/>
      <c r="AAR89" s="543"/>
      <c r="AAS89" s="543"/>
      <c r="AAT89" s="543"/>
      <c r="AAU89" s="543"/>
      <c r="AAV89" s="543"/>
      <c r="AAW89" s="543"/>
      <c r="AAX89" s="543"/>
      <c r="AAY89" s="543"/>
      <c r="AAZ89" s="543"/>
      <c r="ABA89" s="543"/>
      <c r="ABB89" s="543"/>
      <c r="ABC89" s="543"/>
      <c r="ABD89" s="543"/>
      <c r="ABE89" s="543"/>
      <c r="ABF89" s="543"/>
      <c r="ABG89" s="543"/>
      <c r="ABH89" s="543"/>
      <c r="ABI89" s="543"/>
      <c r="ABJ89" s="543"/>
      <c r="ABK89" s="543"/>
      <c r="ABL89" s="543"/>
      <c r="ABM89" s="543"/>
      <c r="ABN89" s="543"/>
      <c r="ABO89" s="543"/>
      <c r="ABP89" s="543"/>
      <c r="ABQ89" s="543"/>
      <c r="ABR89" s="543"/>
      <c r="ABS89" s="543"/>
      <c r="ABT89" s="543"/>
      <c r="ABU89" s="543"/>
      <c r="ABV89" s="543"/>
      <c r="ABW89" s="543"/>
      <c r="ABX89" s="543"/>
      <c r="ABY89" s="543"/>
      <c r="ABZ89" s="543"/>
      <c r="ACA89" s="543"/>
      <c r="ACB89" s="543"/>
      <c r="ACC89" s="543"/>
      <c r="ACD89" s="543"/>
      <c r="ACE89" s="543"/>
      <c r="ACF89" s="543"/>
      <c r="ACG89" s="543"/>
      <c r="ACH89" s="543"/>
      <c r="ACI89" s="543"/>
      <c r="ACJ89" s="543"/>
      <c r="ACK89" s="543"/>
      <c r="ACL89" s="543"/>
      <c r="ACM89" s="543"/>
      <c r="ACN89" s="543"/>
      <c r="ACO89" s="543"/>
      <c r="ACP89" s="543"/>
      <c r="ACQ89" s="543"/>
      <c r="ACR89" s="543"/>
      <c r="ACS89" s="543"/>
      <c r="ACT89" s="543"/>
      <c r="ACU89" s="543"/>
      <c r="ACV89" s="543"/>
      <c r="ACW89" s="543"/>
      <c r="ACX89" s="543"/>
      <c r="ACY89" s="543"/>
      <c r="ACZ89" s="543"/>
      <c r="ADA89" s="543"/>
      <c r="ADB89" s="543"/>
      <c r="ADC89" s="543"/>
      <c r="ADD89" s="543"/>
      <c r="ADE89" s="543"/>
      <c r="ADF89" s="543"/>
      <c r="ADG89" s="543"/>
      <c r="ADH89" s="543"/>
      <c r="ADI89" s="543"/>
      <c r="ADJ89" s="543"/>
      <c r="ADK89" s="543"/>
      <c r="ADL89" s="543"/>
      <c r="ADM89" s="543"/>
      <c r="ADN89" s="543"/>
      <c r="ADO89" s="543"/>
      <c r="ADP89" s="543"/>
      <c r="ADQ89" s="543"/>
      <c r="ADR89" s="543"/>
      <c r="ADS89" s="543"/>
      <c r="ADT89" s="543"/>
      <c r="ADU89" s="543"/>
      <c r="ADV89" s="543"/>
      <c r="ADW89" s="543"/>
      <c r="ADX89" s="543"/>
      <c r="ADY89" s="543"/>
      <c r="ADZ89" s="543"/>
      <c r="AEA89" s="543"/>
      <c r="AEB89" s="543"/>
      <c r="AEC89" s="543"/>
      <c r="AED89" s="543"/>
      <c r="AEE89" s="543"/>
      <c r="AEF89" s="543"/>
      <c r="AEG89" s="543"/>
      <c r="AEH89" s="543"/>
      <c r="AEI89" s="543"/>
      <c r="AEJ89" s="543"/>
      <c r="AEK89" s="543"/>
      <c r="AEL89" s="543"/>
      <c r="AEM89" s="543"/>
      <c r="AEN89" s="543"/>
      <c r="AEO89" s="543"/>
      <c r="AEP89" s="543"/>
      <c r="AEQ89" s="543"/>
      <c r="AER89" s="543"/>
      <c r="AES89" s="543"/>
      <c r="AET89" s="543"/>
      <c r="AEU89" s="543"/>
      <c r="AEV89" s="543"/>
      <c r="AEW89" s="543"/>
      <c r="AEX89" s="543"/>
      <c r="AEY89" s="543"/>
      <c r="AEZ89" s="543"/>
      <c r="AFA89" s="543"/>
      <c r="AFB89" s="543"/>
      <c r="AFC89" s="543"/>
      <c r="AFD89" s="543"/>
      <c r="AFE89" s="543"/>
      <c r="AFF89" s="543"/>
      <c r="AFG89" s="543"/>
      <c r="AFH89" s="543"/>
      <c r="AFI89" s="543"/>
      <c r="AFJ89" s="543"/>
      <c r="AFK89" s="543"/>
      <c r="AFL89" s="543"/>
      <c r="AFM89" s="543"/>
      <c r="AFN89" s="543"/>
      <c r="AFO89" s="543"/>
      <c r="AFP89" s="543"/>
      <c r="AFQ89" s="543"/>
      <c r="AFR89" s="543"/>
      <c r="AFS89" s="543"/>
      <c r="AFT89" s="543"/>
      <c r="AFU89" s="543"/>
      <c r="AFV89" s="543"/>
      <c r="AFW89" s="543"/>
      <c r="AFX89" s="543"/>
      <c r="AFY89" s="543"/>
      <c r="AFZ89" s="543"/>
      <c r="AGA89" s="543"/>
      <c r="AGB89" s="543"/>
      <c r="AGC89" s="543"/>
      <c r="AGD89" s="543"/>
      <c r="AGE89" s="543"/>
      <c r="AGF89" s="543"/>
      <c r="AGG89" s="543"/>
      <c r="AGH89" s="543"/>
      <c r="AGI89" s="543"/>
      <c r="AGJ89" s="543"/>
      <c r="AGK89" s="543"/>
      <c r="AGL89" s="543"/>
      <c r="AGM89" s="543"/>
      <c r="AGN89" s="543"/>
      <c r="AGO89" s="543"/>
      <c r="AGP89" s="543"/>
      <c r="AGQ89" s="543"/>
      <c r="AGR89" s="543"/>
      <c r="AGS89" s="543"/>
      <c r="AGT89" s="543"/>
      <c r="AGU89" s="543"/>
      <c r="AGV89" s="543"/>
      <c r="AGW89" s="543"/>
      <c r="AGX89" s="543"/>
      <c r="AGY89" s="543"/>
      <c r="AGZ89" s="543"/>
      <c r="AHA89" s="543"/>
      <c r="AHB89" s="543"/>
      <c r="AHC89" s="543"/>
      <c r="AHD89" s="543"/>
      <c r="AHE89" s="543"/>
      <c r="AHF89" s="543"/>
      <c r="AHG89" s="543"/>
      <c r="AHH89" s="543"/>
      <c r="AHI89" s="543"/>
      <c r="AHJ89" s="543"/>
      <c r="AHK89" s="543"/>
      <c r="AHL89" s="543"/>
      <c r="AHM89" s="543"/>
      <c r="AHN89" s="543"/>
      <c r="AHO89" s="543"/>
      <c r="AHP89" s="543"/>
      <c r="AHQ89" s="543"/>
      <c r="AHR89" s="543"/>
      <c r="AHS89" s="543"/>
      <c r="AHT89" s="543"/>
      <c r="AHU89" s="543"/>
      <c r="AHV89" s="543"/>
      <c r="AHW89" s="543"/>
      <c r="AHX89" s="543"/>
      <c r="AHY89" s="543"/>
      <c r="AHZ89" s="543"/>
      <c r="AIA89" s="543"/>
      <c r="AIB89" s="543"/>
      <c r="AIC89" s="543"/>
      <c r="AID89" s="543"/>
      <c r="AIE89" s="543"/>
      <c r="AIF89" s="543"/>
      <c r="AIG89" s="543"/>
      <c r="AIH89" s="543"/>
      <c r="AII89" s="543"/>
      <c r="AIJ89" s="543"/>
      <c r="AIK89" s="543"/>
      <c r="AIL89" s="543"/>
      <c r="AIM89" s="543"/>
      <c r="AIN89" s="543"/>
      <c r="AIO89" s="543"/>
      <c r="AIP89" s="543"/>
      <c r="AIQ89" s="543"/>
      <c r="AIR89" s="543"/>
      <c r="AIS89" s="543"/>
      <c r="AIT89" s="543"/>
      <c r="AIU89" s="543"/>
      <c r="AIV89" s="543"/>
      <c r="AIW89" s="543"/>
      <c r="AIX89" s="543"/>
      <c r="AIY89" s="543"/>
      <c r="AIZ89" s="543"/>
      <c r="AJA89" s="543"/>
      <c r="AJB89" s="543"/>
      <c r="AJC89" s="543"/>
      <c r="AJD89" s="543"/>
      <c r="AJE89" s="543"/>
      <c r="AJF89" s="543"/>
      <c r="AJG89" s="543"/>
      <c r="AJH89" s="543"/>
      <c r="AJI89" s="543"/>
      <c r="AJJ89" s="543"/>
      <c r="AJK89" s="543"/>
      <c r="AJL89" s="543"/>
      <c r="AJM89" s="543"/>
      <c r="AJN89" s="543"/>
      <c r="AJO89" s="543"/>
      <c r="AJP89" s="543"/>
      <c r="AJQ89" s="543"/>
      <c r="AJR89" s="543"/>
      <c r="AJS89" s="543"/>
      <c r="AJT89" s="543"/>
      <c r="AJU89" s="543"/>
      <c r="AJV89" s="543"/>
      <c r="AJW89" s="543"/>
      <c r="AJX89" s="543"/>
      <c r="AJY89" s="543"/>
      <c r="AJZ89" s="543"/>
      <c r="AKA89" s="543"/>
      <c r="AKB89" s="543"/>
      <c r="AKC89" s="543"/>
      <c r="AKD89" s="543"/>
      <c r="AKE89" s="543"/>
      <c r="AKF89" s="543"/>
      <c r="AKG89" s="543"/>
      <c r="AKH89" s="543"/>
      <c r="AKI89" s="543"/>
      <c r="AKJ89" s="543"/>
      <c r="AKK89" s="543"/>
      <c r="AKL89" s="543"/>
      <c r="AKM89" s="543"/>
      <c r="AKN89" s="543"/>
      <c r="AKO89" s="543"/>
      <c r="AKP89" s="543"/>
      <c r="AKQ89" s="543"/>
      <c r="AKR89" s="543"/>
      <c r="AKS89" s="543"/>
      <c r="AKT89" s="543"/>
      <c r="AKU89" s="543"/>
      <c r="AKV89" s="543"/>
      <c r="AKW89" s="543"/>
      <c r="AKX89" s="543"/>
      <c r="AKY89" s="543"/>
      <c r="AKZ89" s="543"/>
      <c r="ALA89" s="543"/>
      <c r="ALB89" s="543"/>
      <c r="ALC89" s="543"/>
      <c r="ALD89" s="543"/>
      <c r="ALE89" s="543"/>
      <c r="ALF89" s="543"/>
      <c r="ALG89" s="543"/>
      <c r="ALH89" s="543"/>
      <c r="ALI89" s="543"/>
      <c r="ALJ89" s="543"/>
      <c r="ALK89" s="543"/>
      <c r="ALL89" s="543"/>
      <c r="ALM89" s="543"/>
      <c r="ALN89" s="543"/>
      <c r="ALO89" s="543"/>
      <c r="ALP89" s="543"/>
      <c r="ALQ89" s="543"/>
      <c r="ALR89" s="543"/>
      <c r="ALS89" s="543"/>
      <c r="ALT89" s="543"/>
      <c r="ALU89" s="543"/>
      <c r="ALV89" s="543"/>
      <c r="ALW89" s="543"/>
      <c r="ALX89" s="543"/>
      <c r="ALY89" s="543"/>
      <c r="ALZ89" s="543"/>
      <c r="AMA89" s="543"/>
      <c r="AMB89" s="543"/>
      <c r="AMC89" s="543"/>
      <c r="AMD89" s="543"/>
      <c r="AME89" s="543"/>
      <c r="AMF89" s="543"/>
      <c r="AMG89" s="543"/>
      <c r="AMH89" s="543"/>
      <c r="AMI89" s="543"/>
      <c r="AMJ89" s="543"/>
      <c r="AMK89" s="543"/>
    </row>
    <row r="90" spans="1:1025" s="211" customFormat="1" ht="15" hidden="1" customHeight="1" x14ac:dyDescent="0.25">
      <c r="B90" s="100" t="s">
        <v>2450</v>
      </c>
      <c r="C90" s="133"/>
      <c r="D90" s="133"/>
      <c r="E90" s="147"/>
      <c r="F90" s="147"/>
      <c r="G90" s="147"/>
      <c r="H90" s="147"/>
      <c r="I90" s="147"/>
      <c r="J90" s="147"/>
      <c r="K90" s="147"/>
      <c r="L90" s="147"/>
      <c r="M90" s="147"/>
      <c r="N90" s="148"/>
      <c r="O90" s="608"/>
      <c r="P90" s="218"/>
      <c r="Q90" s="218"/>
    </row>
    <row r="91" spans="1:1025" ht="12.9" hidden="1" customHeight="1" x14ac:dyDescent="0.35">
      <c r="B91" s="168" t="s">
        <v>972</v>
      </c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465"/>
      <c r="P91" s="139"/>
      <c r="Q91" s="139"/>
    </row>
    <row r="92" spans="1:1025" ht="9.75" hidden="1" customHeight="1" x14ac:dyDescent="0.35">
      <c r="B92" s="106"/>
      <c r="C92" s="111" t="s">
        <v>2451</v>
      </c>
      <c r="E92" s="112">
        <f t="shared" ref="E92:N92" si="19">IF(OR(E8="NA",E9="NA",E18="NA",E24="NA",E31="NA",E41="NA",E48="NA",E55="NA",E62="NA",E69="NA",E78="NA"),"NA",-SUM(E8)+SUM(E9)+SUM(E18)+SUM(E24)+SUM(E31)+SUM(E41)+SUM(E48)+SUM(E55)+SUM(E62)+SUM(E69)+SUM(E78))</f>
        <v>-1.8189894035458565E-12</v>
      </c>
      <c r="F92" s="112">
        <f t="shared" si="19"/>
        <v>1.1746159600534156E-13</v>
      </c>
      <c r="G92" s="112">
        <f t="shared" si="19"/>
        <v>1.6675549829869851E-13</v>
      </c>
      <c r="H92" s="112">
        <f t="shared" si="19"/>
        <v>1.8189894035458565E-12</v>
      </c>
      <c r="I92" s="112">
        <f t="shared" si="19"/>
        <v>0</v>
      </c>
      <c r="J92" s="112">
        <f t="shared" si="19"/>
        <v>2.2737367544323206E-13</v>
      </c>
      <c r="K92" s="112">
        <f t="shared" si="19"/>
        <v>5.6843418860808015E-14</v>
      </c>
      <c r="L92" s="112">
        <f t="shared" si="19"/>
        <v>0</v>
      </c>
      <c r="M92" s="112">
        <f t="shared" si="19"/>
        <v>-1.8189894035458565E-12</v>
      </c>
      <c r="N92" s="112">
        <f t="shared" si="19"/>
        <v>-3.637978807091713E-12</v>
      </c>
      <c r="O92" s="465"/>
      <c r="P92" s="139"/>
      <c r="Q92" s="139"/>
    </row>
    <row r="93" spans="1:1025" ht="12.9" hidden="1" customHeight="1" x14ac:dyDescent="0.35">
      <c r="B93" s="168" t="s">
        <v>973</v>
      </c>
      <c r="C93" s="111"/>
      <c r="D93" s="107" t="s">
        <v>345</v>
      </c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465"/>
      <c r="P93" s="139"/>
      <c r="Q93" s="139"/>
    </row>
    <row r="94" spans="1:1025" ht="9.75" hidden="1" customHeight="1" x14ac:dyDescent="0.35">
      <c r="B94" s="113"/>
      <c r="C94" s="111" t="s">
        <v>2452</v>
      </c>
      <c r="D94" s="111" t="s">
        <v>345</v>
      </c>
      <c r="E94" s="112">
        <f t="shared" ref="E94:N94" si="20">IF(OR(E9="NA",E10="NA",E11="NA",E12="NA",E13="NA",E14="NA",E15="NA",E16="NA",E17="NA"),"NA",-SUM(E9)+SUM(E10)+SUM(E11)+SUM(E12)+SUM(E13)+SUM(E14)+SUM(E15)+SUM(E16)+SUM(E17))</f>
        <v>2.2737367544323206E-13</v>
      </c>
      <c r="F94" s="112">
        <f t="shared" si="20"/>
        <v>-1.0658141036401503E-13</v>
      </c>
      <c r="G94" s="112">
        <f t="shared" si="20"/>
        <v>-7.1054273576010019E-15</v>
      </c>
      <c r="H94" s="112">
        <f t="shared" si="20"/>
        <v>1.1368683772161603E-13</v>
      </c>
      <c r="I94" s="112">
        <f t="shared" si="20"/>
        <v>-5.3290705182007514E-15</v>
      </c>
      <c r="J94" s="112">
        <f t="shared" si="20"/>
        <v>1.1368683772161603E-13</v>
      </c>
      <c r="K94" s="112">
        <f t="shared" si="20"/>
        <v>2.8421709430404007E-14</v>
      </c>
      <c r="L94" s="112">
        <f t="shared" si="20"/>
        <v>-4.5474735088646412E-13</v>
      </c>
      <c r="M94" s="112">
        <f t="shared" si="20"/>
        <v>-2.2737367544323206E-13</v>
      </c>
      <c r="N94" s="112">
        <f t="shared" si="20"/>
        <v>4.5474735088646412E-13</v>
      </c>
      <c r="O94" s="465"/>
      <c r="P94" s="139"/>
      <c r="Q94" s="139"/>
    </row>
    <row r="95" spans="1:1025" ht="9.75" hidden="1" customHeight="1" x14ac:dyDescent="0.35">
      <c r="B95" s="113"/>
      <c r="C95" s="111" t="s">
        <v>2453</v>
      </c>
      <c r="D95" s="111" t="s">
        <v>345</v>
      </c>
      <c r="E95" s="112">
        <f t="shared" ref="E95:N95" si="21">IF(OR(E18="NA",E19="NA",E20="NA",E21="NA",E22="NA",E23="NA"),"NA",-SUM(E18)+SUM(E19)+SUM(E20)+SUM(E21)+SUM(E22)+SUM(E23))</f>
        <v>5.6843418860808015E-14</v>
      </c>
      <c r="F95" s="112">
        <f t="shared" si="21"/>
        <v>0</v>
      </c>
      <c r="G95" s="112">
        <f t="shared" si="21"/>
        <v>0</v>
      </c>
      <c r="H95" s="112">
        <f t="shared" si="21"/>
        <v>5.6843418860808015E-14</v>
      </c>
      <c r="I95" s="112">
        <f t="shared" si="21"/>
        <v>0</v>
      </c>
      <c r="J95" s="112">
        <f t="shared" si="21"/>
        <v>2.2204460492503131E-16</v>
      </c>
      <c r="K95" s="112">
        <f t="shared" si="21"/>
        <v>-4.8572257327350599E-17</v>
      </c>
      <c r="L95" s="112">
        <f t="shared" si="21"/>
        <v>5.7454041524351851E-15</v>
      </c>
      <c r="M95" s="112">
        <f t="shared" si="21"/>
        <v>1.4210854715202004E-14</v>
      </c>
      <c r="N95" s="112">
        <f t="shared" si="21"/>
        <v>5.6843418860808015E-14</v>
      </c>
      <c r="O95" s="465"/>
      <c r="P95" s="139"/>
      <c r="Q95" s="139"/>
    </row>
    <row r="96" spans="1:1025" ht="9.75" hidden="1" customHeight="1" x14ac:dyDescent="0.35">
      <c r="B96" s="113"/>
      <c r="C96" s="111" t="s">
        <v>2454</v>
      </c>
      <c r="D96" s="111" t="s">
        <v>345</v>
      </c>
      <c r="E96" s="112">
        <f t="shared" ref="E96:N96" si="22">IF(OR(E24="NA",E25="NA",E26="NA",E27="NA",E28="NA",E29="NA",E30="NA"),"NA",-SUM(E24)+SUM(E25)+SUM(E26)+SUM(E27)+SUM(E28)+SUM(E29)+SUM(E30))</f>
        <v>-1.1368683772161603E-13</v>
      </c>
      <c r="F96" s="112">
        <f t="shared" si="22"/>
        <v>1.7763568394002505E-15</v>
      </c>
      <c r="G96" s="112">
        <f t="shared" si="22"/>
        <v>-1.7763568394002505E-15</v>
      </c>
      <c r="H96" s="112">
        <f t="shared" si="22"/>
        <v>-1.1368683772161603E-13</v>
      </c>
      <c r="I96" s="112">
        <f t="shared" si="22"/>
        <v>0</v>
      </c>
      <c r="J96" s="112">
        <f t="shared" si="22"/>
        <v>7.1054273576010019E-15</v>
      </c>
      <c r="K96" s="112">
        <f t="shared" si="22"/>
        <v>3.5527136788005009E-15</v>
      </c>
      <c r="L96" s="112">
        <f t="shared" si="22"/>
        <v>0</v>
      </c>
      <c r="M96" s="112">
        <f t="shared" si="22"/>
        <v>0</v>
      </c>
      <c r="N96" s="112">
        <f t="shared" si="22"/>
        <v>-1.1368683772161603E-13</v>
      </c>
      <c r="O96" s="465"/>
      <c r="P96" s="139"/>
      <c r="Q96" s="139"/>
    </row>
    <row r="97" spans="2:17" ht="9.75" hidden="1" customHeight="1" x14ac:dyDescent="0.35">
      <c r="B97" s="113"/>
      <c r="C97" s="111" t="s">
        <v>2455</v>
      </c>
      <c r="D97" s="111" t="s">
        <v>345</v>
      </c>
      <c r="E97" s="112">
        <f t="shared" ref="E97:N97" si="23">IF(OR(E31="NA",E32="NA",E33="NA",E34="NA",E35="NA",E36="NA",E37="NA",E38="NA",E39="NA",E40="NA"),"NA",-SUM(E31)+SUM(E32)+SUM(E33)+SUM(E34)+SUM(E35)+SUM(E36)+SUM(E37)+SUM(E38)+SUM(E39)+SUM(E40))</f>
        <v>0</v>
      </c>
      <c r="F97" s="112">
        <f t="shared" si="23"/>
        <v>0</v>
      </c>
      <c r="G97" s="112">
        <f t="shared" si="23"/>
        <v>-1.4210854715202004E-14</v>
      </c>
      <c r="H97" s="112">
        <f t="shared" si="23"/>
        <v>0</v>
      </c>
      <c r="I97" s="112">
        <f t="shared" si="23"/>
        <v>0</v>
      </c>
      <c r="J97" s="112">
        <f t="shared" si="23"/>
        <v>-1.7053025658242404E-13</v>
      </c>
      <c r="K97" s="112">
        <f t="shared" si="23"/>
        <v>4.9737991503207013E-14</v>
      </c>
      <c r="L97" s="112">
        <f t="shared" si="23"/>
        <v>4.2632564145606011E-14</v>
      </c>
      <c r="M97" s="112">
        <f t="shared" si="23"/>
        <v>0</v>
      </c>
      <c r="N97" s="112">
        <f t="shared" si="23"/>
        <v>0</v>
      </c>
      <c r="O97" s="465"/>
      <c r="P97" s="139"/>
      <c r="Q97" s="139"/>
    </row>
    <row r="98" spans="2:17" ht="9.75" hidden="1" customHeight="1" x14ac:dyDescent="0.35">
      <c r="B98" s="113"/>
      <c r="C98" s="111" t="s">
        <v>2456</v>
      </c>
      <c r="D98" s="111" t="s">
        <v>345</v>
      </c>
      <c r="E98" s="112">
        <f t="shared" ref="E98:N98" si="24">IF(OR(E41="NA",E42="NA",E43="NA",E44="NA",E45="NA",E46="NA",E47="NA"),"NA",-SUM(E41)+SUM(E42)+SUM(E43)+SUM(E44)+SUM(E45)+SUM(E46)+SUM(E47))</f>
        <v>1.4210854715202004E-14</v>
      </c>
      <c r="F98" s="112">
        <f t="shared" si="24"/>
        <v>3.5527136788005009E-15</v>
      </c>
      <c r="G98" s="112">
        <f t="shared" si="24"/>
        <v>1.7763568394002505E-15</v>
      </c>
      <c r="H98" s="112">
        <f t="shared" si="24"/>
        <v>7.1054273576010019E-15</v>
      </c>
      <c r="I98" s="112">
        <f t="shared" si="24"/>
        <v>0</v>
      </c>
      <c r="J98" s="112">
        <f t="shared" si="24"/>
        <v>0</v>
      </c>
      <c r="K98" s="112">
        <f t="shared" si="24"/>
        <v>0</v>
      </c>
      <c r="L98" s="112">
        <f t="shared" si="24"/>
        <v>-4.4408920985006262E-16</v>
      </c>
      <c r="M98" s="112">
        <f t="shared" si="24"/>
        <v>-7.1054273576010019E-15</v>
      </c>
      <c r="N98" s="112">
        <f t="shared" si="24"/>
        <v>7.1054273576010019E-15</v>
      </c>
      <c r="O98" s="465"/>
      <c r="P98" s="139"/>
      <c r="Q98" s="139"/>
    </row>
    <row r="99" spans="2:17" ht="9.75" hidden="1" customHeight="1" x14ac:dyDescent="0.35">
      <c r="B99" s="113"/>
      <c r="C99" s="111" t="s">
        <v>2457</v>
      </c>
      <c r="D99" s="111" t="s">
        <v>345</v>
      </c>
      <c r="E99" s="112">
        <f t="shared" ref="E99:N99" si="25">IF(OR(E48="NA",E49="NA",E50="NA",E51="NA",E52="NA",E53="NA",E54="NA"),"NA",-SUM(E48)+SUM(E49)+SUM(E50)+SUM(E51)+SUM(E52)+SUM(E53)+SUM(E54))</f>
        <v>0</v>
      </c>
      <c r="F99" s="112">
        <f t="shared" si="25"/>
        <v>0</v>
      </c>
      <c r="G99" s="112">
        <f t="shared" si="25"/>
        <v>0</v>
      </c>
      <c r="H99" s="112">
        <f t="shared" si="25"/>
        <v>0</v>
      </c>
      <c r="I99" s="112">
        <f t="shared" si="25"/>
        <v>0</v>
      </c>
      <c r="J99" s="112">
        <f t="shared" si="25"/>
        <v>0</v>
      </c>
      <c r="K99" s="112">
        <f t="shared" si="25"/>
        <v>0</v>
      </c>
      <c r="L99" s="112">
        <f t="shared" si="25"/>
        <v>0</v>
      </c>
      <c r="M99" s="112">
        <f t="shared" si="25"/>
        <v>1.1368683772161603E-13</v>
      </c>
      <c r="N99" s="112">
        <f t="shared" si="25"/>
        <v>0</v>
      </c>
      <c r="O99" s="465"/>
      <c r="P99" s="139"/>
      <c r="Q99" s="139"/>
    </row>
    <row r="100" spans="2:17" ht="9.75" hidden="1" customHeight="1" x14ac:dyDescent="0.35">
      <c r="B100" s="113"/>
      <c r="C100" s="111" t="s">
        <v>2458</v>
      </c>
      <c r="D100" s="111" t="s">
        <v>345</v>
      </c>
      <c r="E100" s="112">
        <f t="shared" ref="E100:N100" si="26">IF(OR(E55="NA",E56="NA",E57="NA",E58="NA",E59="NA",E60="NA",E61="NA"),"NA",-SUM(E55)+SUM(E56)+SUM(E57)+SUM(E58)+SUM(E59)+SUM(E60)+SUM(E61))</f>
        <v>-4.2632564145606011E-14</v>
      </c>
      <c r="F100" s="112">
        <f t="shared" si="26"/>
        <v>5.6843418860808015E-14</v>
      </c>
      <c r="G100" s="112">
        <f t="shared" si="26"/>
        <v>-2.1316282072803006E-14</v>
      </c>
      <c r="H100" s="112">
        <f t="shared" si="26"/>
        <v>-2.8421709430404007E-14</v>
      </c>
      <c r="I100" s="112">
        <f t="shared" si="26"/>
        <v>0</v>
      </c>
      <c r="J100" s="112">
        <f t="shared" si="26"/>
        <v>4.5474735088646412E-13</v>
      </c>
      <c r="K100" s="112">
        <f t="shared" si="26"/>
        <v>1.1368683772161603E-13</v>
      </c>
      <c r="L100" s="112">
        <f t="shared" si="26"/>
        <v>4.5474735088646412E-13</v>
      </c>
      <c r="M100" s="112">
        <f t="shared" si="26"/>
        <v>4.5474735088646412E-13</v>
      </c>
      <c r="N100" s="112">
        <f t="shared" si="26"/>
        <v>0</v>
      </c>
      <c r="O100" s="465"/>
      <c r="P100" s="139"/>
      <c r="Q100" s="139"/>
    </row>
    <row r="101" spans="2:17" ht="9.75" hidden="1" customHeight="1" x14ac:dyDescent="0.35">
      <c r="B101" s="113"/>
      <c r="C101" s="111" t="s">
        <v>2459</v>
      </c>
      <c r="D101" s="111" t="s">
        <v>345</v>
      </c>
      <c r="E101" s="112">
        <f t="shared" ref="E101:N101" si="27">IF(OR(E62="NA",E63="NA",E64="NA",E65="NA",E66="NA",E67="NA",E68="NA"),"NA",-SUM(E62)+SUM(E63)+SUM(E64)+SUM(E65)+SUM(E66)+SUM(E67)+SUM(E68))</f>
        <v>-1.2434497875801753E-14</v>
      </c>
      <c r="F101" s="112">
        <f t="shared" si="27"/>
        <v>2.1094237467877974E-15</v>
      </c>
      <c r="G101" s="112">
        <f t="shared" si="27"/>
        <v>-2.1094237467877974E-15</v>
      </c>
      <c r="H101" s="112">
        <f t="shared" si="27"/>
        <v>-1.2434497875801753E-14</v>
      </c>
      <c r="I101" s="112">
        <f t="shared" si="27"/>
        <v>0</v>
      </c>
      <c r="J101" s="112">
        <f t="shared" si="27"/>
        <v>5.6843418860808015E-14</v>
      </c>
      <c r="K101" s="112">
        <f t="shared" si="27"/>
        <v>2.1316282072803006E-14</v>
      </c>
      <c r="L101" s="112">
        <f t="shared" si="27"/>
        <v>3.907985046680551E-14</v>
      </c>
      <c r="M101" s="112">
        <f t="shared" si="27"/>
        <v>0</v>
      </c>
      <c r="N101" s="112">
        <f t="shared" si="27"/>
        <v>-1.2434497875801753E-14</v>
      </c>
      <c r="O101" s="465"/>
      <c r="P101" s="139"/>
      <c r="Q101" s="139"/>
    </row>
    <row r="102" spans="2:17" ht="9.75" hidden="1" customHeight="1" x14ac:dyDescent="0.35">
      <c r="B102" s="113"/>
      <c r="C102" s="111" t="s">
        <v>2460</v>
      </c>
      <c r="D102" s="111" t="s">
        <v>345</v>
      </c>
      <c r="E102" s="112">
        <f t="shared" ref="E102:N102" si="28">IF(OR(E69="NA",E70="NA",E71="NA",E72="NA",E73="NA",E74="NA",E75="NA",E76="NA",E77="NA"),"NA",-SUM(E69)+SUM(E70)+SUM(E71)+SUM(E72)+SUM(E73)+SUM(E74)+SUM(E75)+SUM(E76)+SUM(E77))</f>
        <v>-1.1723955140041653E-13</v>
      </c>
      <c r="F102" s="112">
        <f t="shared" si="28"/>
        <v>7.1054273576010019E-15</v>
      </c>
      <c r="G102" s="112">
        <f t="shared" si="28"/>
        <v>-7.1054273576010019E-15</v>
      </c>
      <c r="H102" s="112">
        <f t="shared" si="28"/>
        <v>-1.1723955140041653E-13</v>
      </c>
      <c r="I102" s="112">
        <f t="shared" si="28"/>
        <v>0</v>
      </c>
      <c r="J102" s="112">
        <f t="shared" si="28"/>
        <v>2.7000623958883807E-13</v>
      </c>
      <c r="K102" s="112">
        <f t="shared" si="28"/>
        <v>7.815970093361102E-13</v>
      </c>
      <c r="L102" s="112">
        <f t="shared" si="28"/>
        <v>-1.7053025658242404E-13</v>
      </c>
      <c r="M102" s="112">
        <f t="shared" si="28"/>
        <v>2.2737367544323206E-13</v>
      </c>
      <c r="N102" s="112">
        <f t="shared" si="28"/>
        <v>-1.7408297026122455E-13</v>
      </c>
      <c r="O102" s="465"/>
      <c r="P102" s="139"/>
      <c r="Q102" s="139"/>
    </row>
    <row r="103" spans="2:17" ht="9.75" hidden="1" customHeight="1" x14ac:dyDescent="0.35">
      <c r="B103" s="114"/>
      <c r="C103" s="115" t="s">
        <v>2461</v>
      </c>
      <c r="D103" s="194" t="s">
        <v>345</v>
      </c>
      <c r="E103" s="116">
        <f t="shared" ref="E103:N103" si="29">IF(OR(E78="NA",E79="NA",E80="NA",E81="NA",E82="NA",E83="NA",E84="NA",E85="NA",E86="NA",E87="NA"),"NA",-SUM(E78)+SUM(E79)+SUM(E80)+SUM(E81)+SUM(E82)+SUM(E83)+SUM(E84)+SUM(E85)+SUM(E86)+SUM(E87))</f>
        <v>-6.8212102632969618E-13</v>
      </c>
      <c r="F103" s="116">
        <f t="shared" si="29"/>
        <v>-1.1102230246251565E-16</v>
      </c>
      <c r="G103" s="116">
        <f t="shared" si="29"/>
        <v>1.1102230246251565E-16</v>
      </c>
      <c r="H103" s="116">
        <f t="shared" si="29"/>
        <v>-6.8212102632969618E-13</v>
      </c>
      <c r="I103" s="116">
        <f t="shared" si="29"/>
        <v>-1.1368683772161603E-12</v>
      </c>
      <c r="J103" s="116">
        <f t="shared" si="29"/>
        <v>0</v>
      </c>
      <c r="K103" s="116">
        <f t="shared" si="29"/>
        <v>0</v>
      </c>
      <c r="L103" s="116">
        <f t="shared" si="29"/>
        <v>-2.2737367544323206E-13</v>
      </c>
      <c r="M103" s="116">
        <f t="shared" si="29"/>
        <v>9.0949470177292824E-13</v>
      </c>
      <c r="N103" s="116">
        <f t="shared" si="29"/>
        <v>-3.1832314562052488E-12</v>
      </c>
      <c r="O103" s="465"/>
      <c r="P103" s="139"/>
      <c r="Q103" s="139"/>
    </row>
    <row r="104" spans="2:17" s="107" customFormat="1" ht="10.95" hidden="1" customHeight="1" x14ac:dyDescent="0.25">
      <c r="B104" s="106" t="s">
        <v>433</v>
      </c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555"/>
      <c r="P104" s="109"/>
      <c r="Q104" s="109"/>
    </row>
    <row r="105" spans="2:17" s="107" customFormat="1" ht="9.75" hidden="1" customHeight="1" x14ac:dyDescent="0.25">
      <c r="B105" s="106"/>
      <c r="C105" s="118" t="s">
        <v>996</v>
      </c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555"/>
      <c r="P105" s="109"/>
      <c r="Q105" s="109"/>
    </row>
    <row r="106" spans="2:17" s="203" customFormat="1" ht="9.75" hidden="1" customHeight="1" x14ac:dyDescent="0.25">
      <c r="B106" s="110"/>
      <c r="C106" s="119" t="s">
        <v>2462</v>
      </c>
      <c r="D106" s="107"/>
      <c r="E106" s="120"/>
      <c r="F106" s="120"/>
      <c r="G106" s="120"/>
      <c r="H106" s="120"/>
      <c r="I106" s="120"/>
      <c r="J106" s="120"/>
      <c r="K106" s="120"/>
      <c r="L106" s="120"/>
      <c r="M106" s="112" t="str">
        <f>IF(OR(M17="NA"),"NA",IF(ISNUMBER(M17),IF(ROUND(M17,1)=0,"yes","check!"),"check!"))</f>
        <v>yes</v>
      </c>
      <c r="N106" s="120"/>
      <c r="O106" s="555"/>
      <c r="P106" s="109"/>
      <c r="Q106" s="204"/>
    </row>
    <row r="107" spans="2:17" s="203" customFormat="1" ht="9.75" hidden="1" customHeight="1" x14ac:dyDescent="0.25">
      <c r="B107" s="110"/>
      <c r="C107" s="119"/>
      <c r="D107" s="107"/>
      <c r="E107" s="120"/>
      <c r="F107" s="120"/>
      <c r="G107" s="120"/>
      <c r="H107" s="120"/>
      <c r="I107" s="120"/>
      <c r="J107" s="120"/>
      <c r="K107" s="120"/>
      <c r="L107" s="120"/>
      <c r="M107" s="120"/>
      <c r="N107" s="120"/>
      <c r="O107" s="555"/>
      <c r="P107" s="109"/>
      <c r="Q107" s="204"/>
    </row>
    <row r="108" spans="2:17" ht="11.7" hidden="1" customHeight="1" x14ac:dyDescent="0.35">
      <c r="B108" s="207" t="s">
        <v>2463</v>
      </c>
      <c r="C108" s="111"/>
      <c r="D108" s="111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465"/>
      <c r="P108" s="139"/>
      <c r="Q108" s="139"/>
    </row>
    <row r="109" spans="2:17" hidden="1" x14ac:dyDescent="0.25">
      <c r="B109" s="114"/>
      <c r="C109" s="115" t="s">
        <v>2464</v>
      </c>
      <c r="D109" s="115" t="s">
        <v>345</v>
      </c>
      <c r="E109" s="116">
        <f>IF(OR(E16="NA",Table2!E16="NA"),"NA",-SUM(E16)+SUM(Table2!E16))</f>
        <v>-1.1368683772161603E-13</v>
      </c>
      <c r="F109" s="116">
        <f>IF(OR(F16="NA",Table2!F16="NA"),"NA",-SUM(F16)+SUM(Table2!F16))</f>
        <v>0</v>
      </c>
      <c r="G109" s="116">
        <f>IF(OR(G16="NA",Table2!G16="NA"),"NA",-SUM(G16)+SUM(Table2!G16))</f>
        <v>0</v>
      </c>
      <c r="H109" s="116">
        <f>IF(OR(H16="NA",Table2!H16="NA"),"NA",-SUM(H16)+SUM(Table2!H16))</f>
        <v>-1.1368683772161603E-13</v>
      </c>
      <c r="I109" s="116">
        <f>IF(OR(I16="NA",Table2!I16="NA"),"NA",-SUM(I16)+SUM(Table2!I16))</f>
        <v>0</v>
      </c>
      <c r="J109" s="116">
        <f>IF(OR(J16="NA",Table2!J16="NA"),"NA",-SUM(J16)+SUM(Table2!J16))</f>
        <v>0</v>
      </c>
      <c r="K109" s="116">
        <f>IF(OR(K16="NA",Table2!K16="NA"),"NA",-SUM(K16)+SUM(Table2!K16))</f>
        <v>0</v>
      </c>
      <c r="L109" s="116">
        <f>IF(OR(L16="NA",Table2!L16="NA"),"NA",-SUM(L16)+SUM(Table2!L16))</f>
        <v>0</v>
      </c>
      <c r="M109" s="116">
        <f>IF(OR(M16="NA",Table2!M16="NA"),"NA",-SUM(M16)+SUM(Table2!M16))</f>
        <v>-2.2737367544323206E-13</v>
      </c>
      <c r="N109" s="116">
        <f>IF(OR(N16="NA",Table2!N16="NA"),"NA",-SUM(N16)+SUM(Table2!N16))</f>
        <v>-1.1368683772161603E-13</v>
      </c>
    </row>
    <row r="110" spans="2:17" hidden="1" x14ac:dyDescent="0.25">
      <c r="B110" s="207" t="s">
        <v>2465</v>
      </c>
      <c r="C110" s="111"/>
      <c r="D110" s="155" t="s">
        <v>345</v>
      </c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</row>
    <row r="111" spans="2:17" hidden="1" x14ac:dyDescent="0.25">
      <c r="B111" s="113"/>
      <c r="C111" s="111" t="s">
        <v>2466</v>
      </c>
      <c r="D111" s="111" t="s">
        <v>345</v>
      </c>
      <c r="E111" s="112">
        <f>IF(OR(E8="NA",Table2!E8="NA",Table3!E9="NA"),"NA",-SUM(E8)+SUM(Table2!E8)+SUM(Table3!E9))</f>
        <v>-4.0000000028612703E-3</v>
      </c>
      <c r="F111" s="112">
        <f>IF(OR(F8="NA",Table2!F8="NA",Table3!F9="NA"),"NA",-SUM(F8)+SUM(Table2!F8)+SUM(Table3!F9))</f>
        <v>8.9999999998155999E-3</v>
      </c>
      <c r="G111" s="112">
        <f>IF(OR(G8="NA",Table2!G8="NA",Table3!G9="NA"),"NA",-SUM(G8)+SUM(Table2!G8)+SUM(Table3!G9))</f>
        <v>-1.9999999999527063E-3</v>
      </c>
      <c r="H111" s="112">
        <f>IF(OR(H8="NA",Table2!H8="NA",Table3!H9="NA"),"NA",-SUM(H8)+SUM(Table2!H8)+SUM(Table3!H9))</f>
        <v>2.9999999994743121E-3</v>
      </c>
      <c r="I111" s="112">
        <f>IF(OR(I8="NA",Table2!I8="NA",Table3!I9="NA"),"NA",-SUM(I8)+SUM(Table2!I8)+SUM(Table3!I9))</f>
        <v>-7.0000000012806485E-3</v>
      </c>
      <c r="J111" s="112">
        <f>IF(OR(J8="NA",Table2!J8="NA",Table3!J9="NA"),"NA",-SUM(J8)+SUM(Table2!J8)+SUM(Table3!J9))</f>
        <v>2.3999999998977728E-2</v>
      </c>
      <c r="K111" s="112">
        <f>IF(OR(K8="NA",Table2!K8="NA",Table3!K9="NA"),"NA",-SUM(K8)+SUM(Table2!K8)+SUM(Table3!K9))</f>
        <v>-2.400000000017144E-2</v>
      </c>
      <c r="L111" s="112">
        <f>IF(OR(L8="NA",Table2!L8="NA",Table3!L9="NA"),"NA",-SUM(L8)+SUM(Table2!L8)+SUM(Table3!L9))</f>
        <v>2.9999999969732016E-3</v>
      </c>
      <c r="M111" s="112">
        <f>IF(OR(M8="NA",Table2!M8="NA",Table3!M9="NA"),"NA",-SUM(M8)+SUM(Table2!M8)+SUM(Table3!M9))</f>
        <v>-9.9999999861211109E-4</v>
      </c>
      <c r="N111" s="112">
        <f>IF(OR(N8="NA",Table2!N8="NA",Table3!N9="NA"),"NA",-SUM(N8)+SUM(Table2!N8)+SUM(Table3!N9))</f>
        <v>-4.000000001724402E-3</v>
      </c>
    </row>
    <row r="112" spans="2:17" hidden="1" x14ac:dyDescent="0.25">
      <c r="B112" s="121"/>
      <c r="C112" s="123" t="s">
        <v>2467</v>
      </c>
      <c r="D112" s="123"/>
      <c r="E112" s="125">
        <f>IF(OR(E8="NA",StatementI!D30="NA"),"NA",-SUM(E8)+SUM(StatementI!D30))</f>
        <v>-4.0000000026338967E-3</v>
      </c>
      <c r="F112" s="125">
        <f>IF(OR(F8="NA",StatementI!E30="NA"),"NA",-SUM(F8)+SUM(StatementI!E30))</f>
        <v>8.9999999997871782E-3</v>
      </c>
      <c r="G112" s="125">
        <f>IF(OR(G8="NA",StatementI!F30="NA"),"NA",-SUM(G8)+SUM(StatementI!F30))</f>
        <v>-1.9999999999527063E-3</v>
      </c>
      <c r="H112" s="125">
        <f>IF(OR(H8="NA",StatementI!G30="NA"),"NA",-SUM(H8)+SUM(StatementI!G30))</f>
        <v>2.999999998792191E-3</v>
      </c>
      <c r="I112" s="125">
        <f>IF(OR(I8="NA",StatementI!H30="NA"),"NA",-SUM(I8)+SUM(StatementI!H30))</f>
        <v>-7.0000000014260877E-3</v>
      </c>
      <c r="J112" s="125">
        <f>IF(OR(J8="NA",StatementI!I30="NA"),"NA",-SUM(J8)+SUM(StatementI!I30))</f>
        <v>2.3999999999432475E-2</v>
      </c>
      <c r="K112" s="125">
        <f>IF(OR(K8="NA",StatementI!J30="NA"),"NA",-SUM(K8)+SUM(StatementI!J30))</f>
        <v>-2.400000000034197E-2</v>
      </c>
      <c r="L112" s="125">
        <f>IF(OR(L8="NA",StatementI!K30="NA"),"NA",-SUM(L8)+SUM(StatementI!K30))</f>
        <v>2.9999999969732016E-3</v>
      </c>
      <c r="M112" s="125">
        <f>IF(OR(M8="NA",StatementI!L30="NA"),"NA",-SUM(M8)+SUM(StatementI!L30))</f>
        <v>-1.0000000002037268E-3</v>
      </c>
      <c r="N112" s="125">
        <f>IF(OR(N8="NA",StatementI!M30="NA"),"NA",-SUM(N8)+SUM(StatementI!M30))</f>
        <v>-4.0000000008149073E-3</v>
      </c>
    </row>
  </sheetData>
  <sheetProtection password="EECE" sheet="1" objects="1" scenarios="1" formatCells="0" formatColumns="0" formatRows="0"/>
  <mergeCells count="14">
    <mergeCell ref="G1:M1"/>
    <mergeCell ref="P1:Q1"/>
    <mergeCell ref="F2:N2"/>
    <mergeCell ref="P2:Q2"/>
    <mergeCell ref="G3:H3"/>
    <mergeCell ref="N3:N5"/>
    <mergeCell ref="L4:L5"/>
    <mergeCell ref="M4:M5"/>
    <mergeCell ref="P4:Q4"/>
    <mergeCell ref="B4:C5"/>
    <mergeCell ref="E4:H4"/>
    <mergeCell ref="I4:I5"/>
    <mergeCell ref="J4:J5"/>
    <mergeCell ref="K4:K5"/>
  </mergeCells>
  <conditionalFormatting sqref="P8:Q87 E108:N112 E91:N103">
    <cfRule type="cellIs" dxfId="26" priority="2" operator="lessThan">
      <formula>-0.1</formula>
    </cfRule>
    <cfRule type="cellIs" dxfId="25" priority="3" operator="greaterThan">
      <formula>0.1</formula>
    </cfRule>
  </conditionalFormatting>
  <conditionalFormatting sqref="E104:N107">
    <cfRule type="containsText" dxfId="24" priority="4" operator="containsText" text="NV"/>
    <cfRule type="containsText" dxfId="23" priority="5" operator="containsText" text="check"/>
  </conditionalFormatting>
  <conditionalFormatting sqref="P8:Q87">
    <cfRule type="containsText" dxfId="22" priority="6" operator="containsText" text="NA"/>
    <cfRule type="cellIs" dxfId="21" priority="7" operator="between">
      <formula>-0.1</formula>
      <formula>0.1</formula>
    </cfRule>
  </conditionalFormatting>
  <conditionalFormatting sqref="E92:N92 E94:N103 E111:N112 E109:N109">
    <cfRule type="containsText" dxfId="20" priority="8" operator="containsText" text="NA"/>
    <cfRule type="cellIs" dxfId="19" priority="9" operator="between">
      <formula>-0.1</formula>
      <formula>0.1</formula>
    </cfRule>
  </conditionalFormatting>
  <conditionalFormatting sqref="M106">
    <cfRule type="containsText" dxfId="18" priority="10" operator="containsText" text="NA"/>
    <cfRule type="containsText" dxfId="17" priority="11" operator="containsText" text="yes"/>
  </conditionalFormatting>
  <pageMargins left="0.47222222222222199" right="0.47222222222222199" top="0.59027777777777801" bottom="0.59097222222222201" header="0.51180555555555496" footer="0.39374999999999999"/>
  <pageSetup paperSize="9" scale="82" firstPageNumber="0" fitToHeight="0" orientation="landscape" horizontalDpi="300" verticalDpi="300" r:id="rId1"/>
  <headerFooter>
    <oddFooter>&amp;L&amp;8&amp;D  &amp;T&amp;R&amp;8March 2014, Version 0.2</oddFooter>
  </headerFooter>
  <rowBreaks count="1" manualBreakCount="1">
    <brk id="47" min="1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19"/>
  <sheetViews>
    <sheetView zoomScale="90" zoomScaleNormal="9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L120" sqref="L120"/>
    </sheetView>
  </sheetViews>
  <sheetFormatPr defaultRowHeight="13.2" x14ac:dyDescent="0.25"/>
  <cols>
    <col min="1" max="1" width="13.5546875" style="70" hidden="1" customWidth="1"/>
    <col min="2" max="2" width="7.33203125" style="69" customWidth="1"/>
    <col min="3" max="3" width="50.6640625" style="70" customWidth="1"/>
    <col min="4" max="4" width="0.88671875" style="70" customWidth="1"/>
    <col min="5" max="14" width="10" style="70" customWidth="1"/>
    <col min="15" max="15" width="3.33203125" style="543" customWidth="1"/>
    <col min="16" max="17" width="11.6640625" style="70" hidden="1" customWidth="1"/>
    <col min="18" max="1025" width="9.109375" style="70" customWidth="1"/>
  </cols>
  <sheetData>
    <row r="1" spans="1:17" ht="15" x14ac:dyDescent="0.35">
      <c r="B1" s="399" t="str">
        <f>+Coverpage!A1</f>
        <v>GFSM2014_V1.5</v>
      </c>
      <c r="C1" s="400"/>
      <c r="D1" s="401"/>
      <c r="E1" s="401"/>
      <c r="F1" s="402"/>
      <c r="G1" s="632" t="str">
        <f>Reporting_Country_Name</f>
        <v>Russian Federation</v>
      </c>
      <c r="H1" s="632"/>
      <c r="I1" s="632"/>
      <c r="J1" s="632"/>
      <c r="K1" s="632"/>
      <c r="L1" s="632"/>
      <c r="M1" s="632"/>
      <c r="N1" s="403" t="str">
        <f>Reporting_Country_Code</f>
        <v>922</v>
      </c>
      <c r="O1" s="601"/>
      <c r="P1" s="639" t="s">
        <v>319</v>
      </c>
      <c r="Q1" s="639"/>
    </row>
    <row r="2" spans="1:17" ht="15" x14ac:dyDescent="0.35">
      <c r="B2" s="399" t="s">
        <v>2470</v>
      </c>
      <c r="C2" s="499"/>
      <c r="D2" s="500"/>
      <c r="E2" s="500"/>
      <c r="F2" s="634" t="str">
        <f>"In "&amp;Coverpage!$I$15&amp;" of "&amp;Coverpage!$I$14&amp;" / Fiscal year ends in "&amp;Coverpage!$I$11&amp;" "&amp;Coverpage!$I$12</f>
        <v>In Billion of Russian Rubles (RUB) / Fiscal year ends in December 31st</v>
      </c>
      <c r="G2" s="634"/>
      <c r="H2" s="634"/>
      <c r="I2" s="634"/>
      <c r="J2" s="634"/>
      <c r="K2" s="634"/>
      <c r="L2" s="634"/>
      <c r="M2" s="634"/>
      <c r="N2" s="634"/>
      <c r="O2" s="601"/>
      <c r="P2" s="640" t="s">
        <v>321</v>
      </c>
      <c r="Q2" s="640"/>
    </row>
    <row r="3" spans="1:17" ht="12" customHeight="1" x14ac:dyDescent="0.35">
      <c r="B3" s="407"/>
      <c r="C3" s="408"/>
      <c r="D3" s="409"/>
      <c r="E3" s="410"/>
      <c r="F3" s="411"/>
      <c r="G3" s="636" t="s">
        <v>322</v>
      </c>
      <c r="H3" s="636"/>
      <c r="I3" s="412" t="str">
        <f>Reporting_Period_Code</f>
        <v>2016</v>
      </c>
      <c r="J3" s="412"/>
      <c r="K3" s="411"/>
      <c r="L3" s="411"/>
      <c r="M3" s="413"/>
      <c r="N3" s="630" t="s">
        <v>75</v>
      </c>
      <c r="O3" s="402"/>
      <c r="P3" s="107"/>
      <c r="Q3" s="107"/>
    </row>
    <row r="4" spans="1:17" ht="12" customHeight="1" x14ac:dyDescent="0.25">
      <c r="B4" s="641" t="s">
        <v>2471</v>
      </c>
      <c r="C4" s="641"/>
      <c r="D4" s="414"/>
      <c r="E4" s="629" t="s">
        <v>324</v>
      </c>
      <c r="F4" s="629"/>
      <c r="G4" s="629"/>
      <c r="H4" s="629"/>
      <c r="I4" s="630" t="s">
        <v>71</v>
      </c>
      <c r="J4" s="630" t="s">
        <v>325</v>
      </c>
      <c r="K4" s="631" t="s">
        <v>73</v>
      </c>
      <c r="L4" s="630" t="s">
        <v>326</v>
      </c>
      <c r="M4" s="637" t="s">
        <v>74</v>
      </c>
      <c r="N4" s="630"/>
      <c r="O4" s="402"/>
      <c r="P4" s="638" t="s">
        <v>327</v>
      </c>
      <c r="Q4" s="638"/>
    </row>
    <row r="5" spans="1:17" ht="30" customHeight="1" x14ac:dyDescent="0.25">
      <c r="B5" s="641"/>
      <c r="C5" s="641"/>
      <c r="D5" s="414"/>
      <c r="E5" s="415" t="s">
        <v>328</v>
      </c>
      <c r="F5" s="416" t="s">
        <v>329</v>
      </c>
      <c r="G5" s="416" t="s">
        <v>326</v>
      </c>
      <c r="H5" s="417" t="s">
        <v>330</v>
      </c>
      <c r="I5" s="630"/>
      <c r="J5" s="630"/>
      <c r="K5" s="631"/>
      <c r="L5" s="630"/>
      <c r="M5" s="637"/>
      <c r="N5" s="630"/>
      <c r="O5" s="402"/>
      <c r="P5" s="75" t="s">
        <v>331</v>
      </c>
      <c r="Q5" s="76" t="s">
        <v>332</v>
      </c>
    </row>
    <row r="6" spans="1:17" ht="30" hidden="1" customHeight="1" x14ac:dyDescent="0.25">
      <c r="B6" s="537"/>
      <c r="C6" s="538"/>
      <c r="D6" s="414"/>
      <c r="E6" s="415" t="s">
        <v>79</v>
      </c>
      <c r="F6" s="416" t="s">
        <v>80</v>
      </c>
      <c r="G6" s="416" t="s">
        <v>442</v>
      </c>
      <c r="H6" s="417" t="s">
        <v>81</v>
      </c>
      <c r="I6" s="417" t="s">
        <v>82</v>
      </c>
      <c r="J6" s="416" t="s">
        <v>83</v>
      </c>
      <c r="K6" s="417" t="s">
        <v>84</v>
      </c>
      <c r="L6" s="416" t="s">
        <v>443</v>
      </c>
      <c r="M6" s="472" t="s">
        <v>85</v>
      </c>
      <c r="N6" s="472" t="s">
        <v>86</v>
      </c>
      <c r="O6" s="402"/>
      <c r="P6" s="126"/>
      <c r="Q6" s="127"/>
    </row>
    <row r="7" spans="1:17" ht="10.5" customHeight="1" x14ac:dyDescent="0.25">
      <c r="A7" s="128"/>
      <c r="B7" s="418"/>
      <c r="C7" s="419"/>
      <c r="D7" s="419"/>
      <c r="E7" s="420" t="s">
        <v>333</v>
      </c>
      <c r="F7" s="421" t="s">
        <v>334</v>
      </c>
      <c r="G7" s="422" t="s">
        <v>335</v>
      </c>
      <c r="H7" s="421" t="s">
        <v>81</v>
      </c>
      <c r="I7" s="422" t="s">
        <v>336</v>
      </c>
      <c r="J7" s="421" t="s">
        <v>337</v>
      </c>
      <c r="K7" s="422" t="s">
        <v>84</v>
      </c>
      <c r="L7" s="421" t="s">
        <v>338</v>
      </c>
      <c r="M7" s="423" t="s">
        <v>339</v>
      </c>
      <c r="N7" s="423" t="s">
        <v>340</v>
      </c>
      <c r="O7" s="402"/>
      <c r="P7" s="79" t="s">
        <v>341</v>
      </c>
      <c r="Q7" s="80" t="s">
        <v>342</v>
      </c>
    </row>
    <row r="8" spans="1:17" ht="44.25" customHeight="1" x14ac:dyDescent="0.25">
      <c r="A8" s="128" t="s">
        <v>2472</v>
      </c>
      <c r="B8" s="514" t="s">
        <v>656</v>
      </c>
      <c r="C8" s="576" t="s">
        <v>2473</v>
      </c>
      <c r="D8" s="506" t="s">
        <v>345</v>
      </c>
      <c r="E8" s="544">
        <f>E9+E14-E25</f>
        <v>136.68000000000012</v>
      </c>
      <c r="F8" s="544">
        <f t="shared" ref="F8:N8" si="0">F9+F14-F25</f>
        <v>-266.90600000000012</v>
      </c>
      <c r="G8" s="544">
        <f t="shared" si="0"/>
        <v>-1.0000000000331966E-3</v>
      </c>
      <c r="H8" s="544">
        <f t="shared" si="0"/>
        <v>-130.22000000000037</v>
      </c>
      <c r="I8" s="544">
        <f t="shared" si="0"/>
        <v>-234.18299999999999</v>
      </c>
      <c r="J8" s="544">
        <f t="shared" si="0"/>
        <v>179.755</v>
      </c>
      <c r="K8" s="544">
        <f t="shared" si="0"/>
        <v>1076.682</v>
      </c>
      <c r="L8" s="544">
        <f t="shared" si="0"/>
        <v>0</v>
      </c>
      <c r="M8" s="544">
        <f t="shared" si="0"/>
        <v>892.03399999999988</v>
      </c>
      <c r="N8" s="544">
        <f t="shared" si="0"/>
        <v>-364.40300000000047</v>
      </c>
      <c r="O8" s="555"/>
      <c r="P8" s="144">
        <f t="shared" ref="P8:P35" si="1">IF(OR(H8="NA",E8="NA",F8="NA",G8="NA"),"NA",SUM(H8)-SUM(E8:G8))</f>
        <v>6.9999999996639417E-3</v>
      </c>
      <c r="Q8" s="145">
        <f t="shared" ref="Q8:Q35" si="2">IF(OR(M8="NA",H8="NA",I8="NA",J8="NA",K8="NA",L8="NA"),"NA",SUM(M8)-SUM(H8:L8))</f>
        <v>2.2737367544323206E-13</v>
      </c>
    </row>
    <row r="9" spans="1:17" ht="15" x14ac:dyDescent="0.35">
      <c r="A9" s="128" t="s">
        <v>2474</v>
      </c>
      <c r="B9" s="556" t="s">
        <v>579</v>
      </c>
      <c r="C9" s="557" t="s">
        <v>2475</v>
      </c>
      <c r="D9" s="558" t="s">
        <v>345</v>
      </c>
      <c r="E9" s="478">
        <v>1996.367</v>
      </c>
      <c r="F9" s="478">
        <v>-568.94000000000005</v>
      </c>
      <c r="G9" s="478">
        <v>0</v>
      </c>
      <c r="H9" s="478">
        <v>1427.4269999999999</v>
      </c>
      <c r="I9" s="478">
        <v>0.153</v>
      </c>
      <c r="J9" s="478">
        <v>457.22899999999998</v>
      </c>
      <c r="K9" s="478">
        <v>1340.518</v>
      </c>
      <c r="L9" s="478">
        <v>0</v>
      </c>
      <c r="M9" s="478">
        <v>3225.3270000000002</v>
      </c>
      <c r="N9" s="478">
        <v>1427.58</v>
      </c>
      <c r="O9" s="465"/>
      <c r="P9" s="86">
        <f t="shared" si="1"/>
        <v>0</v>
      </c>
      <c r="Q9" s="87">
        <f t="shared" si="2"/>
        <v>0</v>
      </c>
    </row>
    <row r="10" spans="1:17" ht="15" hidden="1" x14ac:dyDescent="0.35">
      <c r="A10" s="128" t="s">
        <v>2476</v>
      </c>
      <c r="B10" s="432" t="s">
        <v>2477</v>
      </c>
      <c r="C10" s="433" t="s">
        <v>1230</v>
      </c>
      <c r="D10" s="535" t="s">
        <v>345</v>
      </c>
      <c r="E10" s="478" t="s">
        <v>888</v>
      </c>
      <c r="F10" s="478" t="s">
        <v>888</v>
      </c>
      <c r="G10" s="478" t="s">
        <v>888</v>
      </c>
      <c r="H10" s="478" t="s">
        <v>888</v>
      </c>
      <c r="I10" s="478" t="s">
        <v>888</v>
      </c>
      <c r="J10" s="478" t="s">
        <v>888</v>
      </c>
      <c r="K10" s="478" t="s">
        <v>888</v>
      </c>
      <c r="L10" s="478" t="s">
        <v>888</v>
      </c>
      <c r="M10" s="478" t="s">
        <v>888</v>
      </c>
      <c r="N10" s="478" t="s">
        <v>888</v>
      </c>
      <c r="O10" s="465"/>
      <c r="P10" s="82" t="str">
        <f t="shared" si="1"/>
        <v>NA</v>
      </c>
      <c r="Q10" s="83" t="str">
        <f t="shared" si="2"/>
        <v>NA</v>
      </c>
    </row>
    <row r="11" spans="1:17" ht="15" hidden="1" x14ac:dyDescent="0.35">
      <c r="A11" s="128" t="s">
        <v>2478</v>
      </c>
      <c r="B11" s="432" t="s">
        <v>2479</v>
      </c>
      <c r="C11" s="433" t="s">
        <v>1524</v>
      </c>
      <c r="D11" s="535" t="s">
        <v>345</v>
      </c>
      <c r="E11" s="478" t="s">
        <v>888</v>
      </c>
      <c r="F11" s="478" t="s">
        <v>888</v>
      </c>
      <c r="G11" s="478" t="s">
        <v>888</v>
      </c>
      <c r="H11" s="478" t="s">
        <v>888</v>
      </c>
      <c r="I11" s="478" t="s">
        <v>888</v>
      </c>
      <c r="J11" s="478" t="s">
        <v>888</v>
      </c>
      <c r="K11" s="478" t="s">
        <v>888</v>
      </c>
      <c r="L11" s="478" t="s">
        <v>888</v>
      </c>
      <c r="M11" s="478" t="s">
        <v>888</v>
      </c>
      <c r="N11" s="478" t="s">
        <v>888</v>
      </c>
      <c r="O11" s="465"/>
      <c r="P11" s="82" t="str">
        <f t="shared" si="1"/>
        <v>NA</v>
      </c>
      <c r="Q11" s="83" t="str">
        <f t="shared" si="2"/>
        <v>NA</v>
      </c>
    </row>
    <row r="12" spans="1:17" ht="15" hidden="1" x14ac:dyDescent="0.35">
      <c r="A12" s="128" t="s">
        <v>2480</v>
      </c>
      <c r="B12" s="432" t="s">
        <v>2481</v>
      </c>
      <c r="C12" s="433" t="s">
        <v>1246</v>
      </c>
      <c r="D12" s="535" t="s">
        <v>345</v>
      </c>
      <c r="E12" s="478" t="s">
        <v>888</v>
      </c>
      <c r="F12" s="478" t="s">
        <v>888</v>
      </c>
      <c r="G12" s="478" t="s">
        <v>888</v>
      </c>
      <c r="H12" s="478" t="s">
        <v>888</v>
      </c>
      <c r="I12" s="478" t="s">
        <v>888</v>
      </c>
      <c r="J12" s="478" t="s">
        <v>888</v>
      </c>
      <c r="K12" s="478" t="s">
        <v>888</v>
      </c>
      <c r="L12" s="478" t="s">
        <v>888</v>
      </c>
      <c r="M12" s="478" t="s">
        <v>888</v>
      </c>
      <c r="N12" s="478" t="s">
        <v>888</v>
      </c>
      <c r="O12" s="465"/>
      <c r="P12" s="82" t="str">
        <f t="shared" si="1"/>
        <v>NA</v>
      </c>
      <c r="Q12" s="83" t="str">
        <f t="shared" si="2"/>
        <v>NA</v>
      </c>
    </row>
    <row r="13" spans="1:17" ht="15" hidden="1" x14ac:dyDescent="0.35">
      <c r="A13" s="128" t="s">
        <v>2482</v>
      </c>
      <c r="B13" s="432" t="s">
        <v>2483</v>
      </c>
      <c r="C13" s="433" t="s">
        <v>1248</v>
      </c>
      <c r="D13" s="535" t="s">
        <v>345</v>
      </c>
      <c r="E13" s="478" t="s">
        <v>888</v>
      </c>
      <c r="F13" s="478" t="s">
        <v>888</v>
      </c>
      <c r="G13" s="478" t="s">
        <v>888</v>
      </c>
      <c r="H13" s="478" t="s">
        <v>888</v>
      </c>
      <c r="I13" s="478" t="s">
        <v>888</v>
      </c>
      <c r="J13" s="478" t="s">
        <v>888</v>
      </c>
      <c r="K13" s="478" t="s">
        <v>888</v>
      </c>
      <c r="L13" s="478" t="s">
        <v>888</v>
      </c>
      <c r="M13" s="478" t="s">
        <v>888</v>
      </c>
      <c r="N13" s="478" t="s">
        <v>888</v>
      </c>
      <c r="O13" s="465"/>
      <c r="P13" s="82" t="str">
        <f t="shared" si="1"/>
        <v>NA</v>
      </c>
      <c r="Q13" s="83" t="str">
        <f t="shared" si="2"/>
        <v>NA</v>
      </c>
    </row>
    <row r="14" spans="1:17" ht="15" x14ac:dyDescent="0.35">
      <c r="A14" s="128" t="s">
        <v>2484</v>
      </c>
      <c r="B14" s="432" t="s">
        <v>587</v>
      </c>
      <c r="C14" s="414" t="s">
        <v>2485</v>
      </c>
      <c r="D14" s="535" t="s">
        <v>345</v>
      </c>
      <c r="E14" s="478">
        <v>-2334.1999999999998</v>
      </c>
      <c r="F14" s="478">
        <f>Table4!F14+Table5!F14</f>
        <v>-50.488</v>
      </c>
      <c r="G14" s="478">
        <f>Table4!G14+Table5!G14</f>
        <v>346.71899999999999</v>
      </c>
      <c r="H14" s="478">
        <f>Table4!H14+Table5!H14</f>
        <v>-2037.9620000000002</v>
      </c>
      <c r="I14" s="478">
        <f>Table4!I14+Table5!I14</f>
        <v>17.984999999999999</v>
      </c>
      <c r="J14" s="478">
        <f>Table4!J14+Table5!J14</f>
        <v>-70.028999999999996</v>
      </c>
      <c r="K14" s="478">
        <f>Table4!K14+Table5!K14</f>
        <v>-24.620999999999981</v>
      </c>
      <c r="L14" s="478">
        <f>Table4!L14+Table5!L14</f>
        <v>-429.13600000000002</v>
      </c>
      <c r="M14" s="478">
        <f>Table4!M14+Table5!M14</f>
        <v>-2543.7630000000004</v>
      </c>
      <c r="N14" s="478">
        <f>H14+I14</f>
        <v>-2019.9770000000003</v>
      </c>
      <c r="O14" s="465"/>
      <c r="P14" s="144">
        <f t="shared" si="1"/>
        <v>6.9999999993797246E-3</v>
      </c>
      <c r="Q14" s="145">
        <f t="shared" si="2"/>
        <v>0</v>
      </c>
    </row>
    <row r="15" spans="1:17" ht="15" hidden="1" x14ac:dyDescent="0.35">
      <c r="A15" s="128" t="s">
        <v>2486</v>
      </c>
      <c r="B15" s="432" t="s">
        <v>2487</v>
      </c>
      <c r="C15" s="433" t="s">
        <v>1533</v>
      </c>
      <c r="D15" s="535" t="s">
        <v>345</v>
      </c>
      <c r="E15" s="478" t="s">
        <v>888</v>
      </c>
      <c r="F15" s="478" t="s">
        <v>888</v>
      </c>
      <c r="G15" s="478" t="s">
        <v>888</v>
      </c>
      <c r="H15" s="478" t="s">
        <v>888</v>
      </c>
      <c r="I15" s="478" t="s">
        <v>888</v>
      </c>
      <c r="J15" s="478" t="s">
        <v>888</v>
      </c>
      <c r="K15" s="478" t="s">
        <v>888</v>
      </c>
      <c r="L15" s="478" t="s">
        <v>888</v>
      </c>
      <c r="M15" s="478" t="s">
        <v>888</v>
      </c>
      <c r="N15" s="478" t="s">
        <v>888</v>
      </c>
      <c r="O15" s="465"/>
      <c r="P15" s="82" t="str">
        <f t="shared" si="1"/>
        <v>NA</v>
      </c>
      <c r="Q15" s="83" t="str">
        <f t="shared" si="2"/>
        <v>NA</v>
      </c>
    </row>
    <row r="16" spans="1:17" ht="15" hidden="1" x14ac:dyDescent="0.35">
      <c r="A16" s="128" t="s">
        <v>2488</v>
      </c>
      <c r="B16" s="432" t="s">
        <v>2489</v>
      </c>
      <c r="C16" s="433" t="s">
        <v>1536</v>
      </c>
      <c r="D16" s="535" t="s">
        <v>345</v>
      </c>
      <c r="E16" s="478" t="s">
        <v>888</v>
      </c>
      <c r="F16" s="478" t="s">
        <v>888</v>
      </c>
      <c r="G16" s="478" t="s">
        <v>888</v>
      </c>
      <c r="H16" s="478" t="s">
        <v>888</v>
      </c>
      <c r="I16" s="478" t="s">
        <v>888</v>
      </c>
      <c r="J16" s="478" t="s">
        <v>888</v>
      </c>
      <c r="K16" s="478" t="s">
        <v>888</v>
      </c>
      <c r="L16" s="478" t="s">
        <v>888</v>
      </c>
      <c r="M16" s="478" t="s">
        <v>888</v>
      </c>
      <c r="N16" s="478" t="s">
        <v>888</v>
      </c>
      <c r="O16" s="465"/>
      <c r="P16" s="82" t="str">
        <f t="shared" si="1"/>
        <v>NA</v>
      </c>
      <c r="Q16" s="83" t="str">
        <f t="shared" si="2"/>
        <v>NA</v>
      </c>
    </row>
    <row r="17" spans="1:17" ht="15" hidden="1" x14ac:dyDescent="0.35">
      <c r="A17" s="128" t="s">
        <v>2490</v>
      </c>
      <c r="B17" s="432" t="s">
        <v>2491</v>
      </c>
      <c r="C17" s="433" t="s">
        <v>1539</v>
      </c>
      <c r="D17" s="535" t="s">
        <v>345</v>
      </c>
      <c r="E17" s="478" t="s">
        <v>888</v>
      </c>
      <c r="F17" s="478" t="s">
        <v>888</v>
      </c>
      <c r="G17" s="478" t="s">
        <v>888</v>
      </c>
      <c r="H17" s="478" t="s">
        <v>888</v>
      </c>
      <c r="I17" s="478" t="s">
        <v>888</v>
      </c>
      <c r="J17" s="478" t="s">
        <v>888</v>
      </c>
      <c r="K17" s="478" t="s">
        <v>888</v>
      </c>
      <c r="L17" s="478" t="s">
        <v>888</v>
      </c>
      <c r="M17" s="478" t="s">
        <v>888</v>
      </c>
      <c r="N17" s="478" t="s">
        <v>888</v>
      </c>
      <c r="O17" s="465"/>
      <c r="P17" s="82" t="str">
        <f t="shared" si="1"/>
        <v>NA</v>
      </c>
      <c r="Q17" s="83" t="str">
        <f t="shared" si="2"/>
        <v>NA</v>
      </c>
    </row>
    <row r="18" spans="1:17" ht="15" hidden="1" x14ac:dyDescent="0.35">
      <c r="A18" s="128" t="s">
        <v>2492</v>
      </c>
      <c r="B18" s="432" t="s">
        <v>2493</v>
      </c>
      <c r="C18" s="433" t="s">
        <v>1542</v>
      </c>
      <c r="D18" s="535" t="s">
        <v>345</v>
      </c>
      <c r="E18" s="478" t="s">
        <v>888</v>
      </c>
      <c r="F18" s="478" t="s">
        <v>888</v>
      </c>
      <c r="G18" s="478" t="s">
        <v>888</v>
      </c>
      <c r="H18" s="478" t="s">
        <v>888</v>
      </c>
      <c r="I18" s="478" t="s">
        <v>888</v>
      </c>
      <c r="J18" s="478" t="s">
        <v>888</v>
      </c>
      <c r="K18" s="478" t="s">
        <v>888</v>
      </c>
      <c r="L18" s="478" t="s">
        <v>888</v>
      </c>
      <c r="M18" s="478" t="s">
        <v>888</v>
      </c>
      <c r="N18" s="478" t="s">
        <v>888</v>
      </c>
      <c r="O18" s="465"/>
      <c r="P18" s="82" t="str">
        <f t="shared" si="1"/>
        <v>NA</v>
      </c>
      <c r="Q18" s="83" t="str">
        <f t="shared" si="2"/>
        <v>NA</v>
      </c>
    </row>
    <row r="19" spans="1:17" ht="15" hidden="1" x14ac:dyDescent="0.35">
      <c r="A19" s="128" t="s">
        <v>2494</v>
      </c>
      <c r="B19" s="432" t="s">
        <v>2495</v>
      </c>
      <c r="C19" s="433" t="s">
        <v>1545</v>
      </c>
      <c r="D19" s="535" t="s">
        <v>345</v>
      </c>
      <c r="E19" s="478" t="s">
        <v>888</v>
      </c>
      <c r="F19" s="478" t="s">
        <v>888</v>
      </c>
      <c r="G19" s="478" t="s">
        <v>888</v>
      </c>
      <c r="H19" s="478" t="s">
        <v>888</v>
      </c>
      <c r="I19" s="478" t="s">
        <v>888</v>
      </c>
      <c r="J19" s="478" t="s">
        <v>888</v>
      </c>
      <c r="K19" s="478" t="s">
        <v>888</v>
      </c>
      <c r="L19" s="478" t="s">
        <v>888</v>
      </c>
      <c r="M19" s="478" t="s">
        <v>888</v>
      </c>
      <c r="N19" s="478" t="s">
        <v>888</v>
      </c>
      <c r="O19" s="465"/>
      <c r="P19" s="82" t="str">
        <f t="shared" si="1"/>
        <v>NA</v>
      </c>
      <c r="Q19" s="83" t="str">
        <f t="shared" si="2"/>
        <v>NA</v>
      </c>
    </row>
    <row r="20" spans="1:17" ht="15" hidden="1" x14ac:dyDescent="0.35">
      <c r="A20" s="128" t="s">
        <v>2496</v>
      </c>
      <c r="B20" s="432" t="s">
        <v>2497</v>
      </c>
      <c r="C20" s="433" t="s">
        <v>1548</v>
      </c>
      <c r="D20" s="535" t="s">
        <v>345</v>
      </c>
      <c r="E20" s="478" t="s">
        <v>888</v>
      </c>
      <c r="F20" s="478" t="s">
        <v>888</v>
      </c>
      <c r="G20" s="478" t="s">
        <v>888</v>
      </c>
      <c r="H20" s="478" t="s">
        <v>888</v>
      </c>
      <c r="I20" s="478" t="s">
        <v>888</v>
      </c>
      <c r="J20" s="478" t="s">
        <v>888</v>
      </c>
      <c r="K20" s="478" t="s">
        <v>888</v>
      </c>
      <c r="L20" s="478" t="s">
        <v>888</v>
      </c>
      <c r="M20" s="478" t="s">
        <v>888</v>
      </c>
      <c r="N20" s="478" t="s">
        <v>888</v>
      </c>
      <c r="O20" s="465"/>
      <c r="P20" s="82" t="str">
        <f t="shared" si="1"/>
        <v>NA</v>
      </c>
      <c r="Q20" s="83" t="str">
        <f t="shared" si="2"/>
        <v>NA</v>
      </c>
    </row>
    <row r="21" spans="1:17" ht="15" hidden="1" x14ac:dyDescent="0.35">
      <c r="A21" s="128" t="s">
        <v>2498</v>
      </c>
      <c r="B21" s="432" t="s">
        <v>2499</v>
      </c>
      <c r="C21" s="433" t="s">
        <v>1551</v>
      </c>
      <c r="D21" s="535" t="s">
        <v>345</v>
      </c>
      <c r="E21" s="478" t="s">
        <v>888</v>
      </c>
      <c r="F21" s="478" t="s">
        <v>888</v>
      </c>
      <c r="G21" s="478" t="s">
        <v>888</v>
      </c>
      <c r="H21" s="478" t="s">
        <v>888</v>
      </c>
      <c r="I21" s="478" t="s">
        <v>888</v>
      </c>
      <c r="J21" s="478" t="s">
        <v>888</v>
      </c>
      <c r="K21" s="478" t="s">
        <v>888</v>
      </c>
      <c r="L21" s="478" t="s">
        <v>888</v>
      </c>
      <c r="M21" s="478" t="s">
        <v>888</v>
      </c>
      <c r="N21" s="478" t="s">
        <v>888</v>
      </c>
      <c r="O21" s="465"/>
      <c r="P21" s="82" t="str">
        <f t="shared" si="1"/>
        <v>NA</v>
      </c>
      <c r="Q21" s="83" t="str">
        <f t="shared" si="2"/>
        <v>NA</v>
      </c>
    </row>
    <row r="22" spans="1:17" ht="15" hidden="1" x14ac:dyDescent="0.35">
      <c r="A22" s="128" t="s">
        <v>2500</v>
      </c>
      <c r="B22" s="432" t="s">
        <v>2501</v>
      </c>
      <c r="C22" s="433" t="s">
        <v>1554</v>
      </c>
      <c r="D22" s="535" t="s">
        <v>345</v>
      </c>
      <c r="E22" s="478" t="s">
        <v>888</v>
      </c>
      <c r="F22" s="478" t="s">
        <v>888</v>
      </c>
      <c r="G22" s="478" t="s">
        <v>888</v>
      </c>
      <c r="H22" s="478" t="s">
        <v>888</v>
      </c>
      <c r="I22" s="478" t="s">
        <v>888</v>
      </c>
      <c r="J22" s="478" t="s">
        <v>888</v>
      </c>
      <c r="K22" s="478" t="s">
        <v>888</v>
      </c>
      <c r="L22" s="478" t="s">
        <v>888</v>
      </c>
      <c r="M22" s="478" t="s">
        <v>888</v>
      </c>
      <c r="N22" s="478" t="s">
        <v>888</v>
      </c>
      <c r="O22" s="465"/>
      <c r="P22" s="82" t="str">
        <f t="shared" si="1"/>
        <v>NA</v>
      </c>
      <c r="Q22" s="83" t="str">
        <f t="shared" si="2"/>
        <v>NA</v>
      </c>
    </row>
    <row r="23" spans="1:17" ht="15" hidden="1" x14ac:dyDescent="0.35">
      <c r="A23" s="128" t="s">
        <v>2502</v>
      </c>
      <c r="B23" s="432" t="s">
        <v>2503</v>
      </c>
      <c r="C23" s="433" t="s">
        <v>2504</v>
      </c>
      <c r="D23" s="535" t="s">
        <v>345</v>
      </c>
      <c r="E23" s="478" t="s">
        <v>888</v>
      </c>
      <c r="F23" s="478" t="s">
        <v>888</v>
      </c>
      <c r="G23" s="478" t="s">
        <v>888</v>
      </c>
      <c r="H23" s="478" t="s">
        <v>888</v>
      </c>
      <c r="I23" s="478" t="s">
        <v>888</v>
      </c>
      <c r="J23" s="478" t="s">
        <v>888</v>
      </c>
      <c r="K23" s="478" t="s">
        <v>888</v>
      </c>
      <c r="L23" s="478" t="s">
        <v>888</v>
      </c>
      <c r="M23" s="478" t="s">
        <v>888</v>
      </c>
      <c r="N23" s="478" t="s">
        <v>888</v>
      </c>
      <c r="O23" s="465"/>
      <c r="P23" s="82" t="str">
        <f t="shared" si="1"/>
        <v>NA</v>
      </c>
      <c r="Q23" s="83" t="str">
        <f t="shared" si="2"/>
        <v>NA</v>
      </c>
    </row>
    <row r="24" spans="1:17" ht="15" hidden="1" x14ac:dyDescent="0.35">
      <c r="A24" s="128" t="s">
        <v>2505</v>
      </c>
      <c r="B24" s="432" t="s">
        <v>8</v>
      </c>
      <c r="C24" s="433" t="s">
        <v>2506</v>
      </c>
      <c r="D24" s="535" t="s">
        <v>345</v>
      </c>
      <c r="E24" s="478" t="s">
        <v>888</v>
      </c>
      <c r="F24" s="478" t="s">
        <v>888</v>
      </c>
      <c r="G24" s="478" t="s">
        <v>888</v>
      </c>
      <c r="H24" s="478" t="s">
        <v>888</v>
      </c>
      <c r="I24" s="478" t="s">
        <v>888</v>
      </c>
      <c r="J24" s="478" t="s">
        <v>888</v>
      </c>
      <c r="K24" s="478" t="s">
        <v>888</v>
      </c>
      <c r="L24" s="478" t="s">
        <v>888</v>
      </c>
      <c r="M24" s="478" t="s">
        <v>888</v>
      </c>
      <c r="N24" s="478" t="s">
        <v>888</v>
      </c>
      <c r="O24" s="465"/>
      <c r="P24" s="82" t="str">
        <f t="shared" si="1"/>
        <v>NA</v>
      </c>
      <c r="Q24" s="83" t="str">
        <f t="shared" si="2"/>
        <v>NA</v>
      </c>
    </row>
    <row r="25" spans="1:17" ht="15" x14ac:dyDescent="0.35">
      <c r="A25" s="128" t="s">
        <v>2507</v>
      </c>
      <c r="B25" s="436" t="s">
        <v>593</v>
      </c>
      <c r="C25" s="438" t="s">
        <v>2508</v>
      </c>
      <c r="D25" s="559" t="s">
        <v>345</v>
      </c>
      <c r="E25" s="478">
        <v>-474.51299999999998</v>
      </c>
      <c r="F25" s="478">
        <v>-352.52199999999999</v>
      </c>
      <c r="G25" s="478">
        <v>346.72</v>
      </c>
      <c r="H25" s="478">
        <v>-480.31499999999994</v>
      </c>
      <c r="I25" s="478">
        <v>252.321</v>
      </c>
      <c r="J25" s="478">
        <v>207.44499999999999</v>
      </c>
      <c r="K25" s="478">
        <v>239.215</v>
      </c>
      <c r="L25" s="478">
        <v>-429.13600000000002</v>
      </c>
      <c r="M25" s="478">
        <v>-210.46999999999997</v>
      </c>
      <c r="N25" s="478">
        <v>-227.99399999999994</v>
      </c>
      <c r="O25" s="465"/>
      <c r="P25" s="144">
        <f t="shared" si="1"/>
        <v>0</v>
      </c>
      <c r="Q25" s="145">
        <f t="shared" si="2"/>
        <v>0</v>
      </c>
    </row>
    <row r="26" spans="1:17" ht="11.7" hidden="1" customHeight="1" x14ac:dyDescent="0.35">
      <c r="A26" s="128" t="s">
        <v>2509</v>
      </c>
      <c r="B26" s="432" t="s">
        <v>2510</v>
      </c>
      <c r="C26" s="433" t="s">
        <v>1563</v>
      </c>
      <c r="D26" s="414" t="s">
        <v>345</v>
      </c>
      <c r="E26" s="478" t="s">
        <v>888</v>
      </c>
      <c r="F26" s="478" t="s">
        <v>888</v>
      </c>
      <c r="G26" s="478" t="s">
        <v>888</v>
      </c>
      <c r="H26" s="478" t="s">
        <v>888</v>
      </c>
      <c r="I26" s="478" t="s">
        <v>888</v>
      </c>
      <c r="J26" s="478" t="s">
        <v>888</v>
      </c>
      <c r="K26" s="478" t="s">
        <v>888</v>
      </c>
      <c r="L26" s="478" t="s">
        <v>888</v>
      </c>
      <c r="M26" s="478" t="s">
        <v>888</v>
      </c>
      <c r="N26" s="478" t="s">
        <v>888</v>
      </c>
      <c r="O26" s="465"/>
      <c r="P26" s="82" t="str">
        <f t="shared" si="1"/>
        <v>NA</v>
      </c>
      <c r="Q26" s="83" t="str">
        <f t="shared" si="2"/>
        <v>NA</v>
      </c>
    </row>
    <row r="27" spans="1:17" ht="10.35" hidden="1" customHeight="1" x14ac:dyDescent="0.35">
      <c r="A27" s="128" t="s">
        <v>2511</v>
      </c>
      <c r="B27" s="432" t="s">
        <v>2512</v>
      </c>
      <c r="C27" s="433" t="s">
        <v>1536</v>
      </c>
      <c r="D27" s="414" t="s">
        <v>345</v>
      </c>
      <c r="E27" s="478" t="s">
        <v>888</v>
      </c>
      <c r="F27" s="478" t="s">
        <v>888</v>
      </c>
      <c r="G27" s="478" t="s">
        <v>888</v>
      </c>
      <c r="H27" s="478" t="s">
        <v>888</v>
      </c>
      <c r="I27" s="478" t="s">
        <v>888</v>
      </c>
      <c r="J27" s="478" t="s">
        <v>888</v>
      </c>
      <c r="K27" s="478" t="s">
        <v>888</v>
      </c>
      <c r="L27" s="478" t="s">
        <v>888</v>
      </c>
      <c r="M27" s="478" t="s">
        <v>888</v>
      </c>
      <c r="N27" s="478" t="s">
        <v>888</v>
      </c>
      <c r="O27" s="465"/>
      <c r="P27" s="82" t="str">
        <f t="shared" si="1"/>
        <v>NA</v>
      </c>
      <c r="Q27" s="83" t="str">
        <f t="shared" si="2"/>
        <v>NA</v>
      </c>
    </row>
    <row r="28" spans="1:17" ht="10.35" hidden="1" customHeight="1" x14ac:dyDescent="0.35">
      <c r="A28" s="128" t="s">
        <v>2513</v>
      </c>
      <c r="B28" s="432" t="s">
        <v>2514</v>
      </c>
      <c r="C28" s="433" t="s">
        <v>1539</v>
      </c>
      <c r="D28" s="414" t="s">
        <v>345</v>
      </c>
      <c r="E28" s="478" t="s">
        <v>888</v>
      </c>
      <c r="F28" s="478" t="s">
        <v>888</v>
      </c>
      <c r="G28" s="478" t="s">
        <v>888</v>
      </c>
      <c r="H28" s="478" t="s">
        <v>888</v>
      </c>
      <c r="I28" s="478" t="s">
        <v>888</v>
      </c>
      <c r="J28" s="478" t="s">
        <v>888</v>
      </c>
      <c r="K28" s="478" t="s">
        <v>888</v>
      </c>
      <c r="L28" s="478" t="s">
        <v>888</v>
      </c>
      <c r="M28" s="478" t="s">
        <v>888</v>
      </c>
      <c r="N28" s="478" t="s">
        <v>888</v>
      </c>
      <c r="O28" s="465"/>
      <c r="P28" s="82" t="str">
        <f t="shared" si="1"/>
        <v>NA</v>
      </c>
      <c r="Q28" s="83" t="str">
        <f t="shared" si="2"/>
        <v>NA</v>
      </c>
    </row>
    <row r="29" spans="1:17" ht="10.35" hidden="1" customHeight="1" x14ac:dyDescent="0.35">
      <c r="A29" s="128" t="s">
        <v>2515</v>
      </c>
      <c r="B29" s="432" t="s">
        <v>2516</v>
      </c>
      <c r="C29" s="433" t="s">
        <v>1542</v>
      </c>
      <c r="D29" s="414" t="s">
        <v>345</v>
      </c>
      <c r="E29" s="478" t="s">
        <v>888</v>
      </c>
      <c r="F29" s="478" t="s">
        <v>888</v>
      </c>
      <c r="G29" s="478" t="s">
        <v>888</v>
      </c>
      <c r="H29" s="478" t="s">
        <v>888</v>
      </c>
      <c r="I29" s="478" t="s">
        <v>888</v>
      </c>
      <c r="J29" s="478" t="s">
        <v>888</v>
      </c>
      <c r="K29" s="478" t="s">
        <v>888</v>
      </c>
      <c r="L29" s="478" t="s">
        <v>888</v>
      </c>
      <c r="M29" s="478" t="s">
        <v>888</v>
      </c>
      <c r="N29" s="478" t="s">
        <v>888</v>
      </c>
      <c r="O29" s="465"/>
      <c r="P29" s="82" t="str">
        <f t="shared" si="1"/>
        <v>NA</v>
      </c>
      <c r="Q29" s="83" t="str">
        <f t="shared" si="2"/>
        <v>NA</v>
      </c>
    </row>
    <row r="30" spans="1:17" ht="10.35" hidden="1" customHeight="1" x14ac:dyDescent="0.35">
      <c r="A30" s="128" t="s">
        <v>2517</v>
      </c>
      <c r="B30" s="432" t="s">
        <v>2518</v>
      </c>
      <c r="C30" s="433" t="s">
        <v>1545</v>
      </c>
      <c r="D30" s="414" t="s">
        <v>345</v>
      </c>
      <c r="E30" s="478" t="s">
        <v>888</v>
      </c>
      <c r="F30" s="478" t="s">
        <v>888</v>
      </c>
      <c r="G30" s="478" t="s">
        <v>888</v>
      </c>
      <c r="H30" s="478" t="s">
        <v>888</v>
      </c>
      <c r="I30" s="478" t="s">
        <v>888</v>
      </c>
      <c r="J30" s="478" t="s">
        <v>888</v>
      </c>
      <c r="K30" s="478" t="s">
        <v>888</v>
      </c>
      <c r="L30" s="478" t="s">
        <v>888</v>
      </c>
      <c r="M30" s="478" t="s">
        <v>888</v>
      </c>
      <c r="N30" s="478" t="s">
        <v>888</v>
      </c>
      <c r="O30" s="465"/>
      <c r="P30" s="82" t="str">
        <f t="shared" si="1"/>
        <v>NA</v>
      </c>
      <c r="Q30" s="83" t="str">
        <f t="shared" si="2"/>
        <v>NA</v>
      </c>
    </row>
    <row r="31" spans="1:17" ht="10.35" hidden="1" customHeight="1" x14ac:dyDescent="0.35">
      <c r="A31" s="128" t="s">
        <v>2519</v>
      </c>
      <c r="B31" s="432" t="s">
        <v>2520</v>
      </c>
      <c r="C31" s="433" t="s">
        <v>1548</v>
      </c>
      <c r="D31" s="414" t="s">
        <v>345</v>
      </c>
      <c r="E31" s="478" t="s">
        <v>888</v>
      </c>
      <c r="F31" s="478" t="s">
        <v>888</v>
      </c>
      <c r="G31" s="478" t="s">
        <v>888</v>
      </c>
      <c r="H31" s="478" t="s">
        <v>888</v>
      </c>
      <c r="I31" s="478" t="s">
        <v>888</v>
      </c>
      <c r="J31" s="478" t="s">
        <v>888</v>
      </c>
      <c r="K31" s="478" t="s">
        <v>888</v>
      </c>
      <c r="L31" s="478" t="s">
        <v>888</v>
      </c>
      <c r="M31" s="478" t="s">
        <v>888</v>
      </c>
      <c r="N31" s="478" t="s">
        <v>888</v>
      </c>
      <c r="O31" s="465"/>
      <c r="P31" s="82" t="str">
        <f t="shared" si="1"/>
        <v>NA</v>
      </c>
      <c r="Q31" s="83" t="str">
        <f t="shared" si="2"/>
        <v>NA</v>
      </c>
    </row>
    <row r="32" spans="1:17" ht="10.35" hidden="1" customHeight="1" x14ac:dyDescent="0.35">
      <c r="A32" s="128" t="s">
        <v>2521</v>
      </c>
      <c r="B32" s="432" t="s">
        <v>2522</v>
      </c>
      <c r="C32" s="433" t="s">
        <v>1551</v>
      </c>
      <c r="D32" s="414" t="s">
        <v>345</v>
      </c>
      <c r="E32" s="478" t="s">
        <v>888</v>
      </c>
      <c r="F32" s="478" t="s">
        <v>888</v>
      </c>
      <c r="G32" s="478" t="s">
        <v>888</v>
      </c>
      <c r="H32" s="478" t="s">
        <v>888</v>
      </c>
      <c r="I32" s="478" t="s">
        <v>888</v>
      </c>
      <c r="J32" s="478" t="s">
        <v>888</v>
      </c>
      <c r="K32" s="478" t="s">
        <v>888</v>
      </c>
      <c r="L32" s="478" t="s">
        <v>888</v>
      </c>
      <c r="M32" s="478" t="s">
        <v>888</v>
      </c>
      <c r="N32" s="478" t="s">
        <v>888</v>
      </c>
      <c r="O32" s="465"/>
      <c r="P32" s="82" t="str">
        <f t="shared" si="1"/>
        <v>NA</v>
      </c>
      <c r="Q32" s="83" t="str">
        <f t="shared" si="2"/>
        <v>NA</v>
      </c>
    </row>
    <row r="33" spans="1:1025" ht="10.35" hidden="1" customHeight="1" x14ac:dyDescent="0.35">
      <c r="A33" s="128" t="s">
        <v>2523</v>
      </c>
      <c r="B33" s="432" t="s">
        <v>2524</v>
      </c>
      <c r="C33" s="433" t="s">
        <v>1578</v>
      </c>
      <c r="D33" s="414" t="s">
        <v>345</v>
      </c>
      <c r="E33" s="478" t="s">
        <v>888</v>
      </c>
      <c r="F33" s="478" t="s">
        <v>888</v>
      </c>
      <c r="G33" s="478" t="s">
        <v>888</v>
      </c>
      <c r="H33" s="478" t="s">
        <v>888</v>
      </c>
      <c r="I33" s="478" t="s">
        <v>888</v>
      </c>
      <c r="J33" s="478" t="s">
        <v>888</v>
      </c>
      <c r="K33" s="478" t="s">
        <v>888</v>
      </c>
      <c r="L33" s="478" t="s">
        <v>888</v>
      </c>
      <c r="M33" s="478" t="s">
        <v>888</v>
      </c>
      <c r="N33" s="478" t="s">
        <v>888</v>
      </c>
      <c r="O33" s="465"/>
      <c r="P33" s="82" t="str">
        <f t="shared" si="1"/>
        <v>NA</v>
      </c>
      <c r="Q33" s="83" t="str">
        <f t="shared" si="2"/>
        <v>NA</v>
      </c>
    </row>
    <row r="34" spans="1:1025" ht="15" customHeight="1" x14ac:dyDescent="0.35">
      <c r="A34" s="128" t="s">
        <v>2525</v>
      </c>
      <c r="B34" s="429" t="s">
        <v>2526</v>
      </c>
      <c r="C34" s="525" t="s">
        <v>2504</v>
      </c>
      <c r="D34" s="414" t="s">
        <v>345</v>
      </c>
      <c r="E34" s="478" t="s">
        <v>888</v>
      </c>
      <c r="F34" s="478" t="s">
        <v>888</v>
      </c>
      <c r="G34" s="478" t="s">
        <v>888</v>
      </c>
      <c r="H34" s="478" t="s">
        <v>888</v>
      </c>
      <c r="I34" s="478" t="s">
        <v>888</v>
      </c>
      <c r="J34" s="478" t="s">
        <v>888</v>
      </c>
      <c r="K34" s="478" t="s">
        <v>888</v>
      </c>
      <c r="L34" s="478" t="s">
        <v>888</v>
      </c>
      <c r="M34" s="478" t="s">
        <v>888</v>
      </c>
      <c r="N34" s="478" t="s">
        <v>888</v>
      </c>
      <c r="O34" s="465"/>
      <c r="P34" s="82" t="str">
        <f t="shared" si="1"/>
        <v>NA</v>
      </c>
      <c r="Q34" s="83" t="str">
        <f t="shared" si="2"/>
        <v>NA</v>
      </c>
    </row>
    <row r="35" spans="1:1025" ht="15" customHeight="1" x14ac:dyDescent="0.35">
      <c r="A35" s="128" t="s">
        <v>2527</v>
      </c>
      <c r="B35" s="549" t="s">
        <v>2528</v>
      </c>
      <c r="C35" s="550" t="s">
        <v>2506</v>
      </c>
      <c r="D35" s="419" t="s">
        <v>345</v>
      </c>
      <c r="E35" s="478" t="s">
        <v>888</v>
      </c>
      <c r="F35" s="478" t="s">
        <v>888</v>
      </c>
      <c r="G35" s="478" t="s">
        <v>888</v>
      </c>
      <c r="H35" s="478" t="s">
        <v>888</v>
      </c>
      <c r="I35" s="478" t="s">
        <v>888</v>
      </c>
      <c r="J35" s="478" t="s">
        <v>888</v>
      </c>
      <c r="K35" s="478" t="s">
        <v>888</v>
      </c>
      <c r="L35" s="478" t="s">
        <v>888</v>
      </c>
      <c r="M35" s="478" t="s">
        <v>888</v>
      </c>
      <c r="N35" s="478" t="s">
        <v>888</v>
      </c>
      <c r="O35" s="465"/>
      <c r="P35" s="91" t="str">
        <f t="shared" si="1"/>
        <v>NA</v>
      </c>
      <c r="Q35" s="92" t="str">
        <f t="shared" si="2"/>
        <v>NA</v>
      </c>
    </row>
    <row r="36" spans="1:1025" ht="15" customHeight="1" x14ac:dyDescent="0.35">
      <c r="A36" s="128"/>
      <c r="B36" s="463" t="s">
        <v>343</v>
      </c>
      <c r="C36" s="464" t="s">
        <v>407</v>
      </c>
      <c r="D36" s="414" t="s">
        <v>345</v>
      </c>
      <c r="E36" s="551" t="s">
        <v>343</v>
      </c>
      <c r="F36" s="551" t="s">
        <v>343</v>
      </c>
      <c r="G36" s="551" t="s">
        <v>343</v>
      </c>
      <c r="H36" s="552" t="s">
        <v>343</v>
      </c>
      <c r="I36" s="551" t="s">
        <v>343</v>
      </c>
      <c r="J36" s="551" t="s">
        <v>343</v>
      </c>
      <c r="K36" s="552" t="s">
        <v>343</v>
      </c>
      <c r="L36" s="551" t="s">
        <v>343</v>
      </c>
      <c r="M36" s="553" t="s">
        <v>343</v>
      </c>
      <c r="N36" s="551" t="s">
        <v>343</v>
      </c>
      <c r="O36" s="465"/>
      <c r="P36" s="82"/>
      <c r="Q36" s="83"/>
    </row>
    <row r="37" spans="1:1025" ht="10.35" customHeight="1" x14ac:dyDescent="0.35">
      <c r="A37" s="128" t="s">
        <v>2529</v>
      </c>
      <c r="B37" s="418" t="s">
        <v>600</v>
      </c>
      <c r="C37" s="458" t="s">
        <v>2530</v>
      </c>
      <c r="D37" s="419" t="s">
        <v>345</v>
      </c>
      <c r="E37" s="497">
        <f>E14-E25</f>
        <v>-1859.6869999999999</v>
      </c>
      <c r="F37" s="497">
        <f t="shared" ref="F37:N37" si="3">F14-F25</f>
        <v>302.03399999999999</v>
      </c>
      <c r="G37" s="497">
        <f t="shared" si="3"/>
        <v>-1.0000000000331966E-3</v>
      </c>
      <c r="H37" s="497">
        <f t="shared" si="3"/>
        <v>-1557.6470000000004</v>
      </c>
      <c r="I37" s="497">
        <f t="shared" si="3"/>
        <v>-234.33600000000001</v>
      </c>
      <c r="J37" s="497">
        <f t="shared" si="3"/>
        <v>-277.47399999999999</v>
      </c>
      <c r="K37" s="497">
        <f t="shared" si="3"/>
        <v>-263.83600000000001</v>
      </c>
      <c r="L37" s="497">
        <f t="shared" si="3"/>
        <v>0</v>
      </c>
      <c r="M37" s="497">
        <f t="shared" si="3"/>
        <v>-2333.2930000000006</v>
      </c>
      <c r="N37" s="497">
        <f t="shared" si="3"/>
        <v>-1791.9830000000004</v>
      </c>
      <c r="O37" s="465"/>
      <c r="P37" s="82">
        <f>IF(OR(H37="NA",E37="NA",F37="NA",G37="NA"),"NA",SUM(H37)-SUM(E37:G37))</f>
        <v>6.9999999993797246E-3</v>
      </c>
      <c r="Q37" s="83">
        <f>IF(OR(M37="NA",H37="NA",I37="NA",J37="NA",K37="NA",L37="NA"),"NA",SUM(M37)-SUM(H37:L37))</f>
        <v>0</v>
      </c>
    </row>
    <row r="38" spans="1:1025" ht="10.35" customHeight="1" x14ac:dyDescent="0.35">
      <c r="A38" s="128" t="s">
        <v>2531</v>
      </c>
      <c r="B38" s="84" t="s">
        <v>2532</v>
      </c>
      <c r="C38" s="85" t="s">
        <v>2533</v>
      </c>
      <c r="D38" s="74" t="s">
        <v>345</v>
      </c>
      <c r="E38" s="158" t="s">
        <v>888</v>
      </c>
      <c r="F38" s="158" t="s">
        <v>888</v>
      </c>
      <c r="G38" s="158" t="s">
        <v>888</v>
      </c>
      <c r="H38" s="158" t="s">
        <v>888</v>
      </c>
      <c r="I38" s="158" t="s">
        <v>888</v>
      </c>
      <c r="J38" s="158" t="s">
        <v>888</v>
      </c>
      <c r="K38" s="158" t="s">
        <v>888</v>
      </c>
      <c r="L38" s="158" t="s">
        <v>888</v>
      </c>
      <c r="M38" s="158" t="s">
        <v>888</v>
      </c>
      <c r="N38" s="158" t="s">
        <v>888</v>
      </c>
      <c r="O38" s="465"/>
      <c r="P38" s="82" t="str">
        <f>IF(OR(H38="NA",E38="NA",F38="NA",G38="NA"),"NA",SUM(H38)-SUM(E38:G38))</f>
        <v>NA</v>
      </c>
      <c r="Q38" s="83" t="str">
        <f>IF(OR(M38="NA",H38="NA",I38="NA",J38="NA",K38="NA",L38="NA"),"NA",SUM(M38)-SUM(H38:L38))</f>
        <v>NA</v>
      </c>
    </row>
    <row r="39" spans="1:1025" ht="10.35" customHeight="1" x14ac:dyDescent="0.35">
      <c r="A39" s="128" t="s">
        <v>2534</v>
      </c>
      <c r="B39" s="84" t="s">
        <v>2535</v>
      </c>
      <c r="C39" s="157" t="s">
        <v>2536</v>
      </c>
      <c r="D39" s="74" t="s">
        <v>345</v>
      </c>
      <c r="E39" s="158" t="s">
        <v>888</v>
      </c>
      <c r="F39" s="158" t="s">
        <v>888</v>
      </c>
      <c r="G39" s="158" t="s">
        <v>888</v>
      </c>
      <c r="H39" s="158" t="s">
        <v>888</v>
      </c>
      <c r="I39" s="158" t="s">
        <v>888</v>
      </c>
      <c r="J39" s="158" t="s">
        <v>888</v>
      </c>
      <c r="K39" s="158" t="s">
        <v>888</v>
      </c>
      <c r="L39" s="158" t="s">
        <v>888</v>
      </c>
      <c r="M39" s="158" t="s">
        <v>888</v>
      </c>
      <c r="N39" s="158" t="s">
        <v>888</v>
      </c>
      <c r="O39" s="465"/>
      <c r="P39" s="82" t="str">
        <f>IF(OR(H39="NA",E39="NA",F39="NA",G39="NA"),"NA",SUM(H39)-SUM(E39:G39))</f>
        <v>NA</v>
      </c>
      <c r="Q39" s="83" t="str">
        <f>IF(OR(M39="NA",H39="NA",I39="NA",J39="NA",K39="NA",L39="NA"),"NA",SUM(M39)-SUM(H39:L39))</f>
        <v>NA</v>
      </c>
    </row>
    <row r="40" spans="1:1025" ht="10.35" customHeight="1" x14ac:dyDescent="0.35">
      <c r="A40" s="128" t="s">
        <v>2537</v>
      </c>
      <c r="B40" s="84" t="s">
        <v>2538</v>
      </c>
      <c r="C40" s="157" t="s">
        <v>2539</v>
      </c>
      <c r="D40" s="74" t="s">
        <v>345</v>
      </c>
      <c r="E40" s="158" t="s">
        <v>888</v>
      </c>
      <c r="F40" s="158" t="s">
        <v>888</v>
      </c>
      <c r="G40" s="158" t="s">
        <v>888</v>
      </c>
      <c r="H40" s="158" t="s">
        <v>888</v>
      </c>
      <c r="I40" s="158" t="s">
        <v>888</v>
      </c>
      <c r="J40" s="158" t="s">
        <v>888</v>
      </c>
      <c r="K40" s="158" t="s">
        <v>888</v>
      </c>
      <c r="L40" s="158" t="s">
        <v>888</v>
      </c>
      <c r="M40" s="158" t="s">
        <v>888</v>
      </c>
      <c r="N40" s="158" t="s">
        <v>888</v>
      </c>
      <c r="O40" s="465"/>
      <c r="P40" s="82" t="str">
        <f>IF(OR(H40="NA",E40="NA",F40="NA",G40="NA"),"NA",SUM(H40)-SUM(E40:G40))</f>
        <v>NA</v>
      </c>
      <c r="Q40" s="83" t="str">
        <f>IF(OR(M40="NA",H40="NA",I40="NA",J40="NA",K40="NA",L40="NA"),"NA",SUM(M40)-SUM(H40:L40))</f>
        <v>NA</v>
      </c>
    </row>
    <row r="41" spans="1:1025" ht="10.35" customHeight="1" x14ac:dyDescent="0.35">
      <c r="A41" s="128" t="s">
        <v>2540</v>
      </c>
      <c r="B41" s="77" t="s">
        <v>609</v>
      </c>
      <c r="C41" s="159" t="s">
        <v>2541</v>
      </c>
      <c r="D41" s="78" t="s">
        <v>345</v>
      </c>
      <c r="E41" s="618" t="s">
        <v>888</v>
      </c>
      <c r="F41" s="618" t="s">
        <v>888</v>
      </c>
      <c r="G41" s="618" t="s">
        <v>888</v>
      </c>
      <c r="H41" s="618" t="s">
        <v>888</v>
      </c>
      <c r="I41" s="618" t="s">
        <v>888</v>
      </c>
      <c r="J41" s="618" t="s">
        <v>888</v>
      </c>
      <c r="K41" s="618" t="s">
        <v>888</v>
      </c>
      <c r="L41" s="618" t="s">
        <v>888</v>
      </c>
      <c r="M41" s="618" t="s">
        <v>888</v>
      </c>
      <c r="N41" s="618" t="s">
        <v>888</v>
      </c>
      <c r="O41" s="465"/>
      <c r="P41" s="91" t="str">
        <f>IF(OR(H41="NA",E41="NA",F41="NA",G41="NA"),"NA",SUM(H41)-SUM(E41:G41))</f>
        <v>NA</v>
      </c>
      <c r="Q41" s="92" t="str">
        <f>IF(OR(M41="NA",H41="NA",I41="NA",J41="NA",K41="NA",L41="NA"),"NA",SUM(M41)-SUM(H41:L41))</f>
        <v>NA</v>
      </c>
    </row>
    <row r="42" spans="1:1025" s="605" customFormat="1" ht="10.5" customHeight="1" x14ac:dyDescent="0.25">
      <c r="A42" s="543"/>
      <c r="B42" s="554"/>
      <c r="C42" s="526"/>
      <c r="D42" s="402"/>
      <c r="E42" s="555"/>
      <c r="F42" s="555"/>
      <c r="G42" s="555"/>
      <c r="H42" s="555"/>
      <c r="I42" s="555"/>
      <c r="J42" s="555"/>
      <c r="K42" s="555"/>
      <c r="L42" s="555"/>
      <c r="M42" s="555"/>
      <c r="N42" s="555"/>
      <c r="O42" s="603"/>
      <c r="P42" s="603"/>
      <c r="Q42" s="603"/>
      <c r="R42" s="543"/>
      <c r="S42" s="543"/>
      <c r="T42" s="543"/>
      <c r="U42" s="543"/>
      <c r="V42" s="543"/>
      <c r="W42" s="543"/>
      <c r="X42" s="543"/>
      <c r="Y42" s="543"/>
      <c r="Z42" s="543"/>
      <c r="AA42" s="543"/>
      <c r="AB42" s="543"/>
      <c r="AC42" s="543"/>
      <c r="AD42" s="543"/>
      <c r="AE42" s="543"/>
      <c r="AF42" s="543"/>
      <c r="AG42" s="543"/>
      <c r="AH42" s="543"/>
      <c r="AI42" s="543"/>
      <c r="AJ42" s="543"/>
      <c r="AK42" s="543"/>
      <c r="AL42" s="543"/>
      <c r="AM42" s="543"/>
      <c r="AN42" s="543"/>
      <c r="AO42" s="543"/>
      <c r="AP42" s="543"/>
      <c r="AQ42" s="543"/>
      <c r="AR42" s="543"/>
      <c r="AS42" s="543"/>
      <c r="AT42" s="543"/>
      <c r="AU42" s="543"/>
      <c r="AV42" s="543"/>
      <c r="AW42" s="543"/>
      <c r="AX42" s="543"/>
      <c r="AY42" s="543"/>
      <c r="AZ42" s="543"/>
      <c r="BA42" s="543"/>
      <c r="BB42" s="543"/>
      <c r="BC42" s="543"/>
      <c r="BD42" s="543"/>
      <c r="BE42" s="543"/>
      <c r="BF42" s="543"/>
      <c r="BG42" s="543"/>
      <c r="BH42" s="543"/>
      <c r="BI42" s="543"/>
      <c r="BJ42" s="543"/>
      <c r="BK42" s="543"/>
      <c r="BL42" s="543"/>
      <c r="BM42" s="543"/>
      <c r="BN42" s="543"/>
      <c r="BO42" s="543"/>
      <c r="BP42" s="543"/>
      <c r="BQ42" s="543"/>
      <c r="BR42" s="543"/>
      <c r="BS42" s="543"/>
      <c r="BT42" s="543"/>
      <c r="BU42" s="543"/>
      <c r="BV42" s="543"/>
      <c r="BW42" s="543"/>
      <c r="BX42" s="543"/>
      <c r="BY42" s="543"/>
      <c r="BZ42" s="543"/>
      <c r="CA42" s="543"/>
      <c r="CB42" s="543"/>
      <c r="CC42" s="543"/>
      <c r="CD42" s="543"/>
      <c r="CE42" s="543"/>
      <c r="CF42" s="543"/>
      <c r="CG42" s="543"/>
      <c r="CH42" s="543"/>
      <c r="CI42" s="543"/>
      <c r="CJ42" s="543"/>
      <c r="CK42" s="543"/>
      <c r="CL42" s="543"/>
      <c r="CM42" s="543"/>
      <c r="CN42" s="543"/>
      <c r="CO42" s="543"/>
      <c r="CP42" s="543"/>
      <c r="CQ42" s="543"/>
      <c r="CR42" s="543"/>
      <c r="CS42" s="543"/>
      <c r="CT42" s="543"/>
      <c r="CU42" s="543"/>
      <c r="CV42" s="543"/>
      <c r="CW42" s="543"/>
      <c r="CX42" s="543"/>
      <c r="CY42" s="543"/>
      <c r="CZ42" s="543"/>
      <c r="DA42" s="543"/>
      <c r="DB42" s="543"/>
      <c r="DC42" s="543"/>
      <c r="DD42" s="543"/>
      <c r="DE42" s="543"/>
      <c r="DF42" s="543"/>
      <c r="DG42" s="543"/>
      <c r="DH42" s="543"/>
      <c r="DI42" s="543"/>
      <c r="DJ42" s="543"/>
      <c r="DK42" s="543"/>
      <c r="DL42" s="543"/>
      <c r="DM42" s="543"/>
      <c r="DN42" s="543"/>
      <c r="DO42" s="543"/>
      <c r="DP42" s="543"/>
      <c r="DQ42" s="543"/>
      <c r="DR42" s="543"/>
      <c r="DS42" s="543"/>
      <c r="DT42" s="543"/>
      <c r="DU42" s="543"/>
      <c r="DV42" s="543"/>
      <c r="DW42" s="543"/>
      <c r="DX42" s="543"/>
      <c r="DY42" s="543"/>
      <c r="DZ42" s="543"/>
      <c r="EA42" s="543"/>
      <c r="EB42" s="543"/>
      <c r="EC42" s="543"/>
      <c r="ED42" s="543"/>
      <c r="EE42" s="543"/>
      <c r="EF42" s="543"/>
      <c r="EG42" s="543"/>
      <c r="EH42" s="543"/>
      <c r="EI42" s="543"/>
      <c r="EJ42" s="543"/>
      <c r="EK42" s="543"/>
      <c r="EL42" s="543"/>
      <c r="EM42" s="543"/>
      <c r="EN42" s="543"/>
      <c r="EO42" s="543"/>
      <c r="EP42" s="543"/>
      <c r="EQ42" s="543"/>
      <c r="ER42" s="543"/>
      <c r="ES42" s="543"/>
      <c r="ET42" s="543"/>
      <c r="EU42" s="543"/>
      <c r="EV42" s="543"/>
      <c r="EW42" s="543"/>
      <c r="EX42" s="543"/>
      <c r="EY42" s="543"/>
      <c r="EZ42" s="543"/>
      <c r="FA42" s="543"/>
      <c r="FB42" s="543"/>
      <c r="FC42" s="543"/>
      <c r="FD42" s="543"/>
      <c r="FE42" s="543"/>
      <c r="FF42" s="543"/>
      <c r="FG42" s="543"/>
      <c r="FH42" s="543"/>
      <c r="FI42" s="543"/>
      <c r="FJ42" s="543"/>
      <c r="FK42" s="543"/>
      <c r="FL42" s="543"/>
      <c r="FM42" s="543"/>
      <c r="FN42" s="543"/>
      <c r="FO42" s="543"/>
      <c r="FP42" s="543"/>
      <c r="FQ42" s="543"/>
      <c r="FR42" s="543"/>
      <c r="FS42" s="543"/>
      <c r="FT42" s="543"/>
      <c r="FU42" s="543"/>
      <c r="FV42" s="543"/>
      <c r="FW42" s="543"/>
      <c r="FX42" s="543"/>
      <c r="FY42" s="543"/>
      <c r="FZ42" s="543"/>
      <c r="GA42" s="543"/>
      <c r="GB42" s="543"/>
      <c r="GC42" s="543"/>
      <c r="GD42" s="543"/>
      <c r="GE42" s="543"/>
      <c r="GF42" s="543"/>
      <c r="GG42" s="543"/>
      <c r="GH42" s="543"/>
      <c r="GI42" s="543"/>
      <c r="GJ42" s="543"/>
      <c r="GK42" s="543"/>
      <c r="GL42" s="543"/>
      <c r="GM42" s="543"/>
      <c r="GN42" s="543"/>
      <c r="GO42" s="543"/>
      <c r="GP42" s="543"/>
      <c r="GQ42" s="543"/>
      <c r="GR42" s="543"/>
      <c r="GS42" s="543"/>
      <c r="GT42" s="543"/>
      <c r="GU42" s="543"/>
      <c r="GV42" s="543"/>
      <c r="GW42" s="543"/>
      <c r="GX42" s="543"/>
      <c r="GY42" s="543"/>
      <c r="GZ42" s="543"/>
      <c r="HA42" s="543"/>
      <c r="HB42" s="543"/>
      <c r="HC42" s="543"/>
      <c r="HD42" s="543"/>
      <c r="HE42" s="543"/>
      <c r="HF42" s="543"/>
      <c r="HG42" s="543"/>
      <c r="HH42" s="543"/>
      <c r="HI42" s="543"/>
      <c r="HJ42" s="543"/>
      <c r="HK42" s="543"/>
      <c r="HL42" s="543"/>
      <c r="HM42" s="543"/>
      <c r="HN42" s="543"/>
      <c r="HO42" s="543"/>
      <c r="HP42" s="543"/>
      <c r="HQ42" s="543"/>
      <c r="HR42" s="543"/>
      <c r="HS42" s="543"/>
      <c r="HT42" s="543"/>
      <c r="HU42" s="543"/>
      <c r="HV42" s="543"/>
      <c r="HW42" s="543"/>
      <c r="HX42" s="543"/>
      <c r="HY42" s="543"/>
      <c r="HZ42" s="543"/>
      <c r="IA42" s="543"/>
      <c r="IB42" s="543"/>
      <c r="IC42" s="543"/>
      <c r="ID42" s="543"/>
      <c r="IE42" s="543"/>
      <c r="IF42" s="543"/>
      <c r="IG42" s="543"/>
      <c r="IH42" s="543"/>
      <c r="II42" s="543"/>
      <c r="IJ42" s="543"/>
      <c r="IK42" s="543"/>
      <c r="IL42" s="543"/>
      <c r="IM42" s="543"/>
      <c r="IN42" s="543"/>
      <c r="IO42" s="543"/>
      <c r="IP42" s="543"/>
      <c r="IQ42" s="543"/>
      <c r="IR42" s="543"/>
      <c r="IS42" s="543"/>
      <c r="IT42" s="543"/>
      <c r="IU42" s="543"/>
      <c r="IV42" s="543"/>
      <c r="IW42" s="543"/>
      <c r="IX42" s="543"/>
      <c r="IY42" s="543"/>
      <c r="IZ42" s="543"/>
      <c r="JA42" s="543"/>
      <c r="JB42" s="543"/>
      <c r="JC42" s="543"/>
      <c r="JD42" s="543"/>
      <c r="JE42" s="543"/>
      <c r="JF42" s="543"/>
      <c r="JG42" s="543"/>
      <c r="JH42" s="543"/>
      <c r="JI42" s="543"/>
      <c r="JJ42" s="543"/>
      <c r="JK42" s="543"/>
      <c r="JL42" s="543"/>
      <c r="JM42" s="543"/>
      <c r="JN42" s="543"/>
      <c r="JO42" s="543"/>
      <c r="JP42" s="543"/>
      <c r="JQ42" s="543"/>
      <c r="JR42" s="543"/>
      <c r="JS42" s="543"/>
      <c r="JT42" s="543"/>
      <c r="JU42" s="543"/>
      <c r="JV42" s="543"/>
      <c r="JW42" s="543"/>
      <c r="JX42" s="543"/>
      <c r="JY42" s="543"/>
      <c r="JZ42" s="543"/>
      <c r="KA42" s="543"/>
      <c r="KB42" s="543"/>
      <c r="KC42" s="543"/>
      <c r="KD42" s="543"/>
      <c r="KE42" s="543"/>
      <c r="KF42" s="543"/>
      <c r="KG42" s="543"/>
      <c r="KH42" s="543"/>
      <c r="KI42" s="543"/>
      <c r="KJ42" s="543"/>
      <c r="KK42" s="543"/>
      <c r="KL42" s="543"/>
      <c r="KM42" s="543"/>
      <c r="KN42" s="543"/>
      <c r="KO42" s="543"/>
      <c r="KP42" s="543"/>
      <c r="KQ42" s="543"/>
      <c r="KR42" s="543"/>
      <c r="KS42" s="543"/>
      <c r="KT42" s="543"/>
      <c r="KU42" s="543"/>
      <c r="KV42" s="543"/>
      <c r="KW42" s="543"/>
      <c r="KX42" s="543"/>
      <c r="KY42" s="543"/>
      <c r="KZ42" s="543"/>
      <c r="LA42" s="543"/>
      <c r="LB42" s="543"/>
      <c r="LC42" s="543"/>
      <c r="LD42" s="543"/>
      <c r="LE42" s="543"/>
      <c r="LF42" s="543"/>
      <c r="LG42" s="543"/>
      <c r="LH42" s="543"/>
      <c r="LI42" s="543"/>
      <c r="LJ42" s="543"/>
      <c r="LK42" s="543"/>
      <c r="LL42" s="543"/>
      <c r="LM42" s="543"/>
      <c r="LN42" s="543"/>
      <c r="LO42" s="543"/>
      <c r="LP42" s="543"/>
      <c r="LQ42" s="543"/>
      <c r="LR42" s="543"/>
      <c r="LS42" s="543"/>
      <c r="LT42" s="543"/>
      <c r="LU42" s="543"/>
      <c r="LV42" s="543"/>
      <c r="LW42" s="543"/>
      <c r="LX42" s="543"/>
      <c r="LY42" s="543"/>
      <c r="LZ42" s="543"/>
      <c r="MA42" s="543"/>
      <c r="MB42" s="543"/>
      <c r="MC42" s="543"/>
      <c r="MD42" s="543"/>
      <c r="ME42" s="543"/>
      <c r="MF42" s="543"/>
      <c r="MG42" s="543"/>
      <c r="MH42" s="543"/>
      <c r="MI42" s="543"/>
      <c r="MJ42" s="543"/>
      <c r="MK42" s="543"/>
      <c r="ML42" s="543"/>
      <c r="MM42" s="543"/>
      <c r="MN42" s="543"/>
      <c r="MO42" s="543"/>
      <c r="MP42" s="543"/>
      <c r="MQ42" s="543"/>
      <c r="MR42" s="543"/>
      <c r="MS42" s="543"/>
      <c r="MT42" s="543"/>
      <c r="MU42" s="543"/>
      <c r="MV42" s="543"/>
      <c r="MW42" s="543"/>
      <c r="MX42" s="543"/>
      <c r="MY42" s="543"/>
      <c r="MZ42" s="543"/>
      <c r="NA42" s="543"/>
      <c r="NB42" s="543"/>
      <c r="NC42" s="543"/>
      <c r="ND42" s="543"/>
      <c r="NE42" s="543"/>
      <c r="NF42" s="543"/>
      <c r="NG42" s="543"/>
      <c r="NH42" s="543"/>
      <c r="NI42" s="543"/>
      <c r="NJ42" s="543"/>
      <c r="NK42" s="543"/>
      <c r="NL42" s="543"/>
      <c r="NM42" s="543"/>
      <c r="NN42" s="543"/>
      <c r="NO42" s="543"/>
      <c r="NP42" s="543"/>
      <c r="NQ42" s="543"/>
      <c r="NR42" s="543"/>
      <c r="NS42" s="543"/>
      <c r="NT42" s="543"/>
      <c r="NU42" s="543"/>
      <c r="NV42" s="543"/>
      <c r="NW42" s="543"/>
      <c r="NX42" s="543"/>
      <c r="NY42" s="543"/>
      <c r="NZ42" s="543"/>
      <c r="OA42" s="543"/>
      <c r="OB42" s="543"/>
      <c r="OC42" s="543"/>
      <c r="OD42" s="543"/>
      <c r="OE42" s="543"/>
      <c r="OF42" s="543"/>
      <c r="OG42" s="543"/>
      <c r="OH42" s="543"/>
      <c r="OI42" s="543"/>
      <c r="OJ42" s="543"/>
      <c r="OK42" s="543"/>
      <c r="OL42" s="543"/>
      <c r="OM42" s="543"/>
      <c r="ON42" s="543"/>
      <c r="OO42" s="543"/>
      <c r="OP42" s="543"/>
      <c r="OQ42" s="543"/>
      <c r="OR42" s="543"/>
      <c r="OS42" s="543"/>
      <c r="OT42" s="543"/>
      <c r="OU42" s="543"/>
      <c r="OV42" s="543"/>
      <c r="OW42" s="543"/>
      <c r="OX42" s="543"/>
      <c r="OY42" s="543"/>
      <c r="OZ42" s="543"/>
      <c r="PA42" s="543"/>
      <c r="PB42" s="543"/>
      <c r="PC42" s="543"/>
      <c r="PD42" s="543"/>
      <c r="PE42" s="543"/>
      <c r="PF42" s="543"/>
      <c r="PG42" s="543"/>
      <c r="PH42" s="543"/>
      <c r="PI42" s="543"/>
      <c r="PJ42" s="543"/>
      <c r="PK42" s="543"/>
      <c r="PL42" s="543"/>
      <c r="PM42" s="543"/>
      <c r="PN42" s="543"/>
      <c r="PO42" s="543"/>
      <c r="PP42" s="543"/>
      <c r="PQ42" s="543"/>
      <c r="PR42" s="543"/>
      <c r="PS42" s="543"/>
      <c r="PT42" s="543"/>
      <c r="PU42" s="543"/>
      <c r="PV42" s="543"/>
      <c r="PW42" s="543"/>
      <c r="PX42" s="543"/>
      <c r="PY42" s="543"/>
      <c r="PZ42" s="543"/>
      <c r="QA42" s="543"/>
      <c r="QB42" s="543"/>
      <c r="QC42" s="543"/>
      <c r="QD42" s="543"/>
      <c r="QE42" s="543"/>
      <c r="QF42" s="543"/>
      <c r="QG42" s="543"/>
      <c r="QH42" s="543"/>
      <c r="QI42" s="543"/>
      <c r="QJ42" s="543"/>
      <c r="QK42" s="543"/>
      <c r="QL42" s="543"/>
      <c r="QM42" s="543"/>
      <c r="QN42" s="543"/>
      <c r="QO42" s="543"/>
      <c r="QP42" s="543"/>
      <c r="QQ42" s="543"/>
      <c r="QR42" s="543"/>
      <c r="QS42" s="543"/>
      <c r="QT42" s="543"/>
      <c r="QU42" s="543"/>
      <c r="QV42" s="543"/>
      <c r="QW42" s="543"/>
      <c r="QX42" s="543"/>
      <c r="QY42" s="543"/>
      <c r="QZ42" s="543"/>
      <c r="RA42" s="543"/>
      <c r="RB42" s="543"/>
      <c r="RC42" s="543"/>
      <c r="RD42" s="543"/>
      <c r="RE42" s="543"/>
      <c r="RF42" s="543"/>
      <c r="RG42" s="543"/>
      <c r="RH42" s="543"/>
      <c r="RI42" s="543"/>
      <c r="RJ42" s="543"/>
      <c r="RK42" s="543"/>
      <c r="RL42" s="543"/>
      <c r="RM42" s="543"/>
      <c r="RN42" s="543"/>
      <c r="RO42" s="543"/>
      <c r="RP42" s="543"/>
      <c r="RQ42" s="543"/>
      <c r="RR42" s="543"/>
      <c r="RS42" s="543"/>
      <c r="RT42" s="543"/>
      <c r="RU42" s="543"/>
      <c r="RV42" s="543"/>
      <c r="RW42" s="543"/>
      <c r="RX42" s="543"/>
      <c r="RY42" s="543"/>
      <c r="RZ42" s="543"/>
      <c r="SA42" s="543"/>
      <c r="SB42" s="543"/>
      <c r="SC42" s="543"/>
      <c r="SD42" s="543"/>
      <c r="SE42" s="543"/>
      <c r="SF42" s="543"/>
      <c r="SG42" s="543"/>
      <c r="SH42" s="543"/>
      <c r="SI42" s="543"/>
      <c r="SJ42" s="543"/>
      <c r="SK42" s="543"/>
      <c r="SL42" s="543"/>
      <c r="SM42" s="543"/>
      <c r="SN42" s="543"/>
      <c r="SO42" s="543"/>
      <c r="SP42" s="543"/>
      <c r="SQ42" s="543"/>
      <c r="SR42" s="543"/>
      <c r="SS42" s="543"/>
      <c r="ST42" s="543"/>
      <c r="SU42" s="543"/>
      <c r="SV42" s="543"/>
      <c r="SW42" s="543"/>
      <c r="SX42" s="543"/>
      <c r="SY42" s="543"/>
      <c r="SZ42" s="543"/>
      <c r="TA42" s="543"/>
      <c r="TB42" s="543"/>
      <c r="TC42" s="543"/>
      <c r="TD42" s="543"/>
      <c r="TE42" s="543"/>
      <c r="TF42" s="543"/>
      <c r="TG42" s="543"/>
      <c r="TH42" s="543"/>
      <c r="TI42" s="543"/>
      <c r="TJ42" s="543"/>
      <c r="TK42" s="543"/>
      <c r="TL42" s="543"/>
      <c r="TM42" s="543"/>
      <c r="TN42" s="543"/>
      <c r="TO42" s="543"/>
      <c r="TP42" s="543"/>
      <c r="TQ42" s="543"/>
      <c r="TR42" s="543"/>
      <c r="TS42" s="543"/>
      <c r="TT42" s="543"/>
      <c r="TU42" s="543"/>
      <c r="TV42" s="543"/>
      <c r="TW42" s="543"/>
      <c r="TX42" s="543"/>
      <c r="TY42" s="543"/>
      <c r="TZ42" s="543"/>
      <c r="UA42" s="543"/>
      <c r="UB42" s="543"/>
      <c r="UC42" s="543"/>
      <c r="UD42" s="543"/>
      <c r="UE42" s="543"/>
      <c r="UF42" s="543"/>
      <c r="UG42" s="543"/>
      <c r="UH42" s="543"/>
      <c r="UI42" s="543"/>
      <c r="UJ42" s="543"/>
      <c r="UK42" s="543"/>
      <c r="UL42" s="543"/>
      <c r="UM42" s="543"/>
      <c r="UN42" s="543"/>
      <c r="UO42" s="543"/>
      <c r="UP42" s="543"/>
      <c r="UQ42" s="543"/>
      <c r="UR42" s="543"/>
      <c r="US42" s="543"/>
      <c r="UT42" s="543"/>
      <c r="UU42" s="543"/>
      <c r="UV42" s="543"/>
      <c r="UW42" s="543"/>
      <c r="UX42" s="543"/>
      <c r="UY42" s="543"/>
      <c r="UZ42" s="543"/>
      <c r="VA42" s="543"/>
      <c r="VB42" s="543"/>
      <c r="VC42" s="543"/>
      <c r="VD42" s="543"/>
      <c r="VE42" s="543"/>
      <c r="VF42" s="543"/>
      <c r="VG42" s="543"/>
      <c r="VH42" s="543"/>
      <c r="VI42" s="543"/>
      <c r="VJ42" s="543"/>
      <c r="VK42" s="543"/>
      <c r="VL42" s="543"/>
      <c r="VM42" s="543"/>
      <c r="VN42" s="543"/>
      <c r="VO42" s="543"/>
      <c r="VP42" s="543"/>
      <c r="VQ42" s="543"/>
      <c r="VR42" s="543"/>
      <c r="VS42" s="543"/>
      <c r="VT42" s="543"/>
      <c r="VU42" s="543"/>
      <c r="VV42" s="543"/>
      <c r="VW42" s="543"/>
      <c r="VX42" s="543"/>
      <c r="VY42" s="543"/>
      <c r="VZ42" s="543"/>
      <c r="WA42" s="543"/>
      <c r="WB42" s="543"/>
      <c r="WC42" s="543"/>
      <c r="WD42" s="543"/>
      <c r="WE42" s="543"/>
      <c r="WF42" s="543"/>
      <c r="WG42" s="543"/>
      <c r="WH42" s="543"/>
      <c r="WI42" s="543"/>
      <c r="WJ42" s="543"/>
      <c r="WK42" s="543"/>
      <c r="WL42" s="543"/>
      <c r="WM42" s="543"/>
      <c r="WN42" s="543"/>
      <c r="WO42" s="543"/>
      <c r="WP42" s="543"/>
      <c r="WQ42" s="543"/>
      <c r="WR42" s="543"/>
      <c r="WS42" s="543"/>
      <c r="WT42" s="543"/>
      <c r="WU42" s="543"/>
      <c r="WV42" s="543"/>
      <c r="WW42" s="543"/>
      <c r="WX42" s="543"/>
      <c r="WY42" s="543"/>
      <c r="WZ42" s="543"/>
      <c r="XA42" s="543"/>
      <c r="XB42" s="543"/>
      <c r="XC42" s="543"/>
      <c r="XD42" s="543"/>
      <c r="XE42" s="543"/>
      <c r="XF42" s="543"/>
      <c r="XG42" s="543"/>
      <c r="XH42" s="543"/>
      <c r="XI42" s="543"/>
      <c r="XJ42" s="543"/>
      <c r="XK42" s="543"/>
      <c r="XL42" s="543"/>
      <c r="XM42" s="543"/>
      <c r="XN42" s="543"/>
      <c r="XO42" s="543"/>
      <c r="XP42" s="543"/>
      <c r="XQ42" s="543"/>
      <c r="XR42" s="543"/>
      <c r="XS42" s="543"/>
      <c r="XT42" s="543"/>
      <c r="XU42" s="543"/>
      <c r="XV42" s="543"/>
      <c r="XW42" s="543"/>
      <c r="XX42" s="543"/>
      <c r="XY42" s="543"/>
      <c r="XZ42" s="543"/>
      <c r="YA42" s="543"/>
      <c r="YB42" s="543"/>
      <c r="YC42" s="543"/>
      <c r="YD42" s="543"/>
      <c r="YE42" s="543"/>
      <c r="YF42" s="543"/>
      <c r="YG42" s="543"/>
      <c r="YH42" s="543"/>
      <c r="YI42" s="543"/>
      <c r="YJ42" s="543"/>
      <c r="YK42" s="543"/>
      <c r="YL42" s="543"/>
      <c r="YM42" s="543"/>
      <c r="YN42" s="543"/>
      <c r="YO42" s="543"/>
      <c r="YP42" s="543"/>
      <c r="YQ42" s="543"/>
      <c r="YR42" s="543"/>
      <c r="YS42" s="543"/>
      <c r="YT42" s="543"/>
      <c r="YU42" s="543"/>
      <c r="YV42" s="543"/>
      <c r="YW42" s="543"/>
      <c r="YX42" s="543"/>
      <c r="YY42" s="543"/>
      <c r="YZ42" s="543"/>
      <c r="ZA42" s="543"/>
      <c r="ZB42" s="543"/>
      <c r="ZC42" s="543"/>
      <c r="ZD42" s="543"/>
      <c r="ZE42" s="543"/>
      <c r="ZF42" s="543"/>
      <c r="ZG42" s="543"/>
      <c r="ZH42" s="543"/>
      <c r="ZI42" s="543"/>
      <c r="ZJ42" s="543"/>
      <c r="ZK42" s="543"/>
      <c r="ZL42" s="543"/>
      <c r="ZM42" s="543"/>
      <c r="ZN42" s="543"/>
      <c r="ZO42" s="543"/>
      <c r="ZP42" s="543"/>
      <c r="ZQ42" s="543"/>
      <c r="ZR42" s="543"/>
      <c r="ZS42" s="543"/>
      <c r="ZT42" s="543"/>
      <c r="ZU42" s="543"/>
      <c r="ZV42" s="543"/>
      <c r="ZW42" s="543"/>
      <c r="ZX42" s="543"/>
      <c r="ZY42" s="543"/>
      <c r="ZZ42" s="543"/>
      <c r="AAA42" s="543"/>
      <c r="AAB42" s="543"/>
      <c r="AAC42" s="543"/>
      <c r="AAD42" s="543"/>
      <c r="AAE42" s="543"/>
      <c r="AAF42" s="543"/>
      <c r="AAG42" s="543"/>
      <c r="AAH42" s="543"/>
      <c r="AAI42" s="543"/>
      <c r="AAJ42" s="543"/>
      <c r="AAK42" s="543"/>
      <c r="AAL42" s="543"/>
      <c r="AAM42" s="543"/>
      <c r="AAN42" s="543"/>
      <c r="AAO42" s="543"/>
      <c r="AAP42" s="543"/>
      <c r="AAQ42" s="543"/>
      <c r="AAR42" s="543"/>
      <c r="AAS42" s="543"/>
      <c r="AAT42" s="543"/>
      <c r="AAU42" s="543"/>
      <c r="AAV42" s="543"/>
      <c r="AAW42" s="543"/>
      <c r="AAX42" s="543"/>
      <c r="AAY42" s="543"/>
      <c r="AAZ42" s="543"/>
      <c r="ABA42" s="543"/>
      <c r="ABB42" s="543"/>
      <c r="ABC42" s="543"/>
      <c r="ABD42" s="543"/>
      <c r="ABE42" s="543"/>
      <c r="ABF42" s="543"/>
      <c r="ABG42" s="543"/>
      <c r="ABH42" s="543"/>
      <c r="ABI42" s="543"/>
      <c r="ABJ42" s="543"/>
      <c r="ABK42" s="543"/>
      <c r="ABL42" s="543"/>
      <c r="ABM42" s="543"/>
      <c r="ABN42" s="543"/>
      <c r="ABO42" s="543"/>
      <c r="ABP42" s="543"/>
      <c r="ABQ42" s="543"/>
      <c r="ABR42" s="543"/>
      <c r="ABS42" s="543"/>
      <c r="ABT42" s="543"/>
      <c r="ABU42" s="543"/>
      <c r="ABV42" s="543"/>
      <c r="ABW42" s="543"/>
      <c r="ABX42" s="543"/>
      <c r="ABY42" s="543"/>
      <c r="ABZ42" s="543"/>
      <c r="ACA42" s="543"/>
      <c r="ACB42" s="543"/>
      <c r="ACC42" s="543"/>
      <c r="ACD42" s="543"/>
      <c r="ACE42" s="543"/>
      <c r="ACF42" s="543"/>
      <c r="ACG42" s="543"/>
      <c r="ACH42" s="543"/>
      <c r="ACI42" s="543"/>
      <c r="ACJ42" s="543"/>
      <c r="ACK42" s="543"/>
      <c r="ACL42" s="543"/>
      <c r="ACM42" s="543"/>
      <c r="ACN42" s="543"/>
      <c r="ACO42" s="543"/>
      <c r="ACP42" s="543"/>
      <c r="ACQ42" s="543"/>
      <c r="ACR42" s="543"/>
      <c r="ACS42" s="543"/>
      <c r="ACT42" s="543"/>
      <c r="ACU42" s="543"/>
      <c r="ACV42" s="543"/>
      <c r="ACW42" s="543"/>
      <c r="ACX42" s="543"/>
      <c r="ACY42" s="543"/>
      <c r="ACZ42" s="543"/>
      <c r="ADA42" s="543"/>
      <c r="ADB42" s="543"/>
      <c r="ADC42" s="543"/>
      <c r="ADD42" s="543"/>
      <c r="ADE42" s="543"/>
      <c r="ADF42" s="543"/>
      <c r="ADG42" s="543"/>
      <c r="ADH42" s="543"/>
      <c r="ADI42" s="543"/>
      <c r="ADJ42" s="543"/>
      <c r="ADK42" s="543"/>
      <c r="ADL42" s="543"/>
      <c r="ADM42" s="543"/>
      <c r="ADN42" s="543"/>
      <c r="ADO42" s="543"/>
      <c r="ADP42" s="543"/>
      <c r="ADQ42" s="543"/>
      <c r="ADR42" s="543"/>
      <c r="ADS42" s="543"/>
      <c r="ADT42" s="543"/>
      <c r="ADU42" s="543"/>
      <c r="ADV42" s="543"/>
      <c r="ADW42" s="543"/>
      <c r="ADX42" s="543"/>
      <c r="ADY42" s="543"/>
      <c r="ADZ42" s="543"/>
      <c r="AEA42" s="543"/>
      <c r="AEB42" s="543"/>
      <c r="AEC42" s="543"/>
      <c r="AED42" s="543"/>
      <c r="AEE42" s="543"/>
      <c r="AEF42" s="543"/>
      <c r="AEG42" s="543"/>
      <c r="AEH42" s="543"/>
      <c r="AEI42" s="543"/>
      <c r="AEJ42" s="543"/>
      <c r="AEK42" s="543"/>
      <c r="AEL42" s="543"/>
      <c r="AEM42" s="543"/>
      <c r="AEN42" s="543"/>
      <c r="AEO42" s="543"/>
      <c r="AEP42" s="543"/>
      <c r="AEQ42" s="543"/>
      <c r="AER42" s="543"/>
      <c r="AES42" s="543"/>
      <c r="AET42" s="543"/>
      <c r="AEU42" s="543"/>
      <c r="AEV42" s="543"/>
      <c r="AEW42" s="543"/>
      <c r="AEX42" s="543"/>
      <c r="AEY42" s="543"/>
      <c r="AEZ42" s="543"/>
      <c r="AFA42" s="543"/>
      <c r="AFB42" s="543"/>
      <c r="AFC42" s="543"/>
      <c r="AFD42" s="543"/>
      <c r="AFE42" s="543"/>
      <c r="AFF42" s="543"/>
      <c r="AFG42" s="543"/>
      <c r="AFH42" s="543"/>
      <c r="AFI42" s="543"/>
      <c r="AFJ42" s="543"/>
      <c r="AFK42" s="543"/>
      <c r="AFL42" s="543"/>
      <c r="AFM42" s="543"/>
      <c r="AFN42" s="543"/>
      <c r="AFO42" s="543"/>
      <c r="AFP42" s="543"/>
      <c r="AFQ42" s="543"/>
      <c r="AFR42" s="543"/>
      <c r="AFS42" s="543"/>
      <c r="AFT42" s="543"/>
      <c r="AFU42" s="543"/>
      <c r="AFV42" s="543"/>
      <c r="AFW42" s="543"/>
      <c r="AFX42" s="543"/>
      <c r="AFY42" s="543"/>
      <c r="AFZ42" s="543"/>
      <c r="AGA42" s="543"/>
      <c r="AGB42" s="543"/>
      <c r="AGC42" s="543"/>
      <c r="AGD42" s="543"/>
      <c r="AGE42" s="543"/>
      <c r="AGF42" s="543"/>
      <c r="AGG42" s="543"/>
      <c r="AGH42" s="543"/>
      <c r="AGI42" s="543"/>
      <c r="AGJ42" s="543"/>
      <c r="AGK42" s="543"/>
      <c r="AGL42" s="543"/>
      <c r="AGM42" s="543"/>
      <c r="AGN42" s="543"/>
      <c r="AGO42" s="543"/>
      <c r="AGP42" s="543"/>
      <c r="AGQ42" s="543"/>
      <c r="AGR42" s="543"/>
      <c r="AGS42" s="543"/>
      <c r="AGT42" s="543"/>
      <c r="AGU42" s="543"/>
      <c r="AGV42" s="543"/>
      <c r="AGW42" s="543"/>
      <c r="AGX42" s="543"/>
      <c r="AGY42" s="543"/>
      <c r="AGZ42" s="543"/>
      <c r="AHA42" s="543"/>
      <c r="AHB42" s="543"/>
      <c r="AHC42" s="543"/>
      <c r="AHD42" s="543"/>
      <c r="AHE42" s="543"/>
      <c r="AHF42" s="543"/>
      <c r="AHG42" s="543"/>
      <c r="AHH42" s="543"/>
      <c r="AHI42" s="543"/>
      <c r="AHJ42" s="543"/>
      <c r="AHK42" s="543"/>
      <c r="AHL42" s="543"/>
      <c r="AHM42" s="543"/>
      <c r="AHN42" s="543"/>
      <c r="AHO42" s="543"/>
      <c r="AHP42" s="543"/>
      <c r="AHQ42" s="543"/>
      <c r="AHR42" s="543"/>
      <c r="AHS42" s="543"/>
      <c r="AHT42" s="543"/>
      <c r="AHU42" s="543"/>
      <c r="AHV42" s="543"/>
      <c r="AHW42" s="543"/>
      <c r="AHX42" s="543"/>
      <c r="AHY42" s="543"/>
      <c r="AHZ42" s="543"/>
      <c r="AIA42" s="543"/>
      <c r="AIB42" s="543"/>
      <c r="AIC42" s="543"/>
      <c r="AID42" s="543"/>
      <c r="AIE42" s="543"/>
      <c r="AIF42" s="543"/>
      <c r="AIG42" s="543"/>
      <c r="AIH42" s="543"/>
      <c r="AII42" s="543"/>
      <c r="AIJ42" s="543"/>
      <c r="AIK42" s="543"/>
      <c r="AIL42" s="543"/>
      <c r="AIM42" s="543"/>
      <c r="AIN42" s="543"/>
      <c r="AIO42" s="543"/>
      <c r="AIP42" s="543"/>
      <c r="AIQ42" s="543"/>
      <c r="AIR42" s="543"/>
      <c r="AIS42" s="543"/>
      <c r="AIT42" s="543"/>
      <c r="AIU42" s="543"/>
      <c r="AIV42" s="543"/>
      <c r="AIW42" s="543"/>
      <c r="AIX42" s="543"/>
      <c r="AIY42" s="543"/>
      <c r="AIZ42" s="543"/>
      <c r="AJA42" s="543"/>
      <c r="AJB42" s="543"/>
      <c r="AJC42" s="543"/>
      <c r="AJD42" s="543"/>
      <c r="AJE42" s="543"/>
      <c r="AJF42" s="543"/>
      <c r="AJG42" s="543"/>
      <c r="AJH42" s="543"/>
      <c r="AJI42" s="543"/>
      <c r="AJJ42" s="543"/>
      <c r="AJK42" s="543"/>
      <c r="AJL42" s="543"/>
      <c r="AJM42" s="543"/>
      <c r="AJN42" s="543"/>
      <c r="AJO42" s="543"/>
      <c r="AJP42" s="543"/>
      <c r="AJQ42" s="543"/>
      <c r="AJR42" s="543"/>
      <c r="AJS42" s="543"/>
      <c r="AJT42" s="543"/>
      <c r="AJU42" s="543"/>
      <c r="AJV42" s="543"/>
      <c r="AJW42" s="543"/>
      <c r="AJX42" s="543"/>
      <c r="AJY42" s="543"/>
      <c r="AJZ42" s="543"/>
      <c r="AKA42" s="543"/>
      <c r="AKB42" s="543"/>
      <c r="AKC42" s="543"/>
      <c r="AKD42" s="543"/>
      <c r="AKE42" s="543"/>
      <c r="AKF42" s="543"/>
      <c r="AKG42" s="543"/>
      <c r="AKH42" s="543"/>
      <c r="AKI42" s="543"/>
      <c r="AKJ42" s="543"/>
      <c r="AKK42" s="543"/>
      <c r="AKL42" s="543"/>
      <c r="AKM42" s="543"/>
      <c r="AKN42" s="543"/>
      <c r="AKO42" s="543"/>
      <c r="AKP42" s="543"/>
      <c r="AKQ42" s="543"/>
      <c r="AKR42" s="543"/>
      <c r="AKS42" s="543"/>
      <c r="AKT42" s="543"/>
      <c r="AKU42" s="543"/>
      <c r="AKV42" s="543"/>
      <c r="AKW42" s="543"/>
      <c r="AKX42" s="543"/>
      <c r="AKY42" s="543"/>
      <c r="AKZ42" s="543"/>
      <c r="ALA42" s="543"/>
      <c r="ALB42" s="543"/>
      <c r="ALC42" s="543"/>
      <c r="ALD42" s="543"/>
      <c r="ALE42" s="543"/>
      <c r="ALF42" s="543"/>
      <c r="ALG42" s="543"/>
      <c r="ALH42" s="543"/>
      <c r="ALI42" s="543"/>
      <c r="ALJ42" s="543"/>
      <c r="ALK42" s="543"/>
      <c r="ALL42" s="543"/>
      <c r="ALM42" s="543"/>
      <c r="ALN42" s="543"/>
      <c r="ALO42" s="543"/>
      <c r="ALP42" s="543"/>
      <c r="ALQ42" s="543"/>
      <c r="ALR42" s="543"/>
      <c r="ALS42" s="543"/>
      <c r="ALT42" s="543"/>
      <c r="ALU42" s="543"/>
      <c r="ALV42" s="543"/>
      <c r="ALW42" s="543"/>
      <c r="ALX42" s="543"/>
      <c r="ALY42" s="543"/>
      <c r="ALZ42" s="543"/>
      <c r="AMA42" s="543"/>
      <c r="AMB42" s="543"/>
      <c r="AMC42" s="543"/>
      <c r="AMD42" s="543"/>
      <c r="AME42" s="543"/>
      <c r="AMF42" s="543"/>
      <c r="AMG42" s="543"/>
      <c r="AMH42" s="543"/>
      <c r="AMI42" s="543"/>
      <c r="AMJ42" s="543"/>
      <c r="AMK42" s="543"/>
    </row>
    <row r="43" spans="1:1025" s="211" customFormat="1" ht="15" hidden="1" customHeight="1" x14ac:dyDescent="0.25">
      <c r="B43" s="100" t="s">
        <v>2542</v>
      </c>
      <c r="C43" s="133"/>
      <c r="D43" s="133"/>
      <c r="E43" s="147"/>
      <c r="F43" s="147"/>
      <c r="G43" s="147"/>
      <c r="H43" s="147"/>
      <c r="I43" s="147"/>
      <c r="J43" s="147"/>
      <c r="K43" s="147"/>
      <c r="L43" s="147"/>
      <c r="M43" s="147"/>
      <c r="N43" s="148"/>
      <c r="O43" s="617"/>
      <c r="P43" s="218"/>
      <c r="Q43" s="218"/>
    </row>
    <row r="44" spans="1:1025" ht="12.9" hidden="1" customHeight="1" x14ac:dyDescent="0.25">
      <c r="B44" s="106" t="s">
        <v>427</v>
      </c>
      <c r="C44" s="107"/>
      <c r="D44" s="107" t="s">
        <v>345</v>
      </c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603"/>
      <c r="P44" s="139"/>
      <c r="Q44" s="139"/>
    </row>
    <row r="45" spans="1:1025" ht="10.35" hidden="1" customHeight="1" x14ac:dyDescent="0.25">
      <c r="B45" s="106"/>
      <c r="C45" s="111" t="s">
        <v>667</v>
      </c>
      <c r="D45" s="107" t="s">
        <v>345</v>
      </c>
      <c r="E45" s="112">
        <f t="shared" ref="E45:N45" si="4">IF(OR(E8="NA",E9="NA",E14="NA",E25="NA"),"NA",-SUM(E8)+SUM(E9)+SUM(E14)-SUM(E25))</f>
        <v>5.6843418860808015E-14</v>
      </c>
      <c r="F45" s="112">
        <f t="shared" si="4"/>
        <v>5.6843418860808015E-14</v>
      </c>
      <c r="G45" s="112">
        <f t="shared" si="4"/>
        <v>0</v>
      </c>
      <c r="H45" s="112">
        <f t="shared" si="4"/>
        <v>1.1368683772161603E-13</v>
      </c>
      <c r="I45" s="112">
        <f t="shared" si="4"/>
        <v>-2.8421709430404007E-14</v>
      </c>
      <c r="J45" s="112">
        <f t="shared" si="4"/>
        <v>0</v>
      </c>
      <c r="K45" s="112">
        <f t="shared" si="4"/>
        <v>2.8421709430404007E-14</v>
      </c>
      <c r="L45" s="112">
        <f t="shared" si="4"/>
        <v>0</v>
      </c>
      <c r="M45" s="112">
        <f t="shared" si="4"/>
        <v>1.7053025658242404E-13</v>
      </c>
      <c r="N45" s="112">
        <f t="shared" si="4"/>
        <v>2.8421709430404007E-14</v>
      </c>
      <c r="O45" s="603"/>
      <c r="P45" s="139"/>
      <c r="Q45" s="139"/>
    </row>
    <row r="46" spans="1:1025" ht="10.35" hidden="1" customHeight="1" x14ac:dyDescent="0.25">
      <c r="B46" s="113"/>
      <c r="C46" s="111" t="s">
        <v>2543</v>
      </c>
      <c r="D46" s="111" t="s">
        <v>345</v>
      </c>
      <c r="E46" s="112" t="str">
        <f t="shared" ref="E46:N46" si="5">IF(OR(E9="NA",E10="NA",E11="NA",E12="NA",E13="NA"),"NA",-SUM(E9)+SUM(E10)+SUM(E11)+SUM(E12)+SUM(E13))</f>
        <v>NA</v>
      </c>
      <c r="F46" s="112" t="str">
        <f t="shared" si="5"/>
        <v>NA</v>
      </c>
      <c r="G46" s="112" t="str">
        <f t="shared" si="5"/>
        <v>NA</v>
      </c>
      <c r="H46" s="112" t="str">
        <f t="shared" si="5"/>
        <v>NA</v>
      </c>
      <c r="I46" s="112" t="str">
        <f t="shared" si="5"/>
        <v>NA</v>
      </c>
      <c r="J46" s="112" t="str">
        <f t="shared" si="5"/>
        <v>NA</v>
      </c>
      <c r="K46" s="112" t="str">
        <f t="shared" si="5"/>
        <v>NA</v>
      </c>
      <c r="L46" s="112" t="str">
        <f t="shared" si="5"/>
        <v>NA</v>
      </c>
      <c r="M46" s="112" t="str">
        <f t="shared" si="5"/>
        <v>NA</v>
      </c>
      <c r="N46" s="112" t="str">
        <f t="shared" si="5"/>
        <v>NA</v>
      </c>
      <c r="O46" s="603"/>
      <c r="P46" s="139"/>
      <c r="Q46" s="139"/>
    </row>
    <row r="47" spans="1:1025" ht="10.35" hidden="1" customHeight="1" x14ac:dyDescent="0.25">
      <c r="B47" s="110"/>
      <c r="C47" s="111" t="s">
        <v>2544</v>
      </c>
      <c r="D47" s="111" t="s">
        <v>345</v>
      </c>
      <c r="E47" s="112" t="str">
        <f t="shared" ref="E47:N47" si="6">IF(OR(E14="NA",E23="NA",E24="NA"),"NA",-SUM(E14)+SUM(E23)+SUM(E24))</f>
        <v>NA</v>
      </c>
      <c r="F47" s="112" t="str">
        <f t="shared" si="6"/>
        <v>NA</v>
      </c>
      <c r="G47" s="112" t="str">
        <f t="shared" si="6"/>
        <v>NA</v>
      </c>
      <c r="H47" s="112" t="str">
        <f t="shared" si="6"/>
        <v>NA</v>
      </c>
      <c r="I47" s="112" t="str">
        <f t="shared" si="6"/>
        <v>NA</v>
      </c>
      <c r="J47" s="112" t="str">
        <f t="shared" si="6"/>
        <v>NA</v>
      </c>
      <c r="K47" s="112" t="str">
        <f t="shared" si="6"/>
        <v>NA</v>
      </c>
      <c r="L47" s="112" t="str">
        <f t="shared" si="6"/>
        <v>NA</v>
      </c>
      <c r="M47" s="112" t="str">
        <f t="shared" si="6"/>
        <v>NA</v>
      </c>
      <c r="N47" s="112" t="str">
        <f t="shared" si="6"/>
        <v>NA</v>
      </c>
      <c r="O47" s="603"/>
      <c r="P47" s="139"/>
      <c r="Q47" s="139"/>
    </row>
    <row r="48" spans="1:1025" ht="10.35" hidden="1" customHeight="1" x14ac:dyDescent="0.25">
      <c r="B48" s="110"/>
      <c r="C48" s="111" t="s">
        <v>2545</v>
      </c>
      <c r="D48" s="111" t="s">
        <v>345</v>
      </c>
      <c r="E48" s="112" t="str">
        <f t="shared" ref="E48:N48" si="7">IF(OR(E14="NA",E15="NA",E16="NA",E17="NA",E18="NA",E19="NA",E20="NA",E21="NA",E22="NA"),"NA",-SUM(E14)+SUM(E15)+SUM(E16)+SUM(E17)+SUM(E18)+SUM(E19)+SUM(E20)+SUM(E21)+SUM(E22))</f>
        <v>NA</v>
      </c>
      <c r="F48" s="112" t="str">
        <f t="shared" si="7"/>
        <v>NA</v>
      </c>
      <c r="G48" s="112" t="str">
        <f t="shared" si="7"/>
        <v>NA</v>
      </c>
      <c r="H48" s="112" t="str">
        <f t="shared" si="7"/>
        <v>NA</v>
      </c>
      <c r="I48" s="112" t="str">
        <f t="shared" si="7"/>
        <v>NA</v>
      </c>
      <c r="J48" s="112" t="str">
        <f t="shared" si="7"/>
        <v>NA</v>
      </c>
      <c r="K48" s="112" t="str">
        <f t="shared" si="7"/>
        <v>NA</v>
      </c>
      <c r="L48" s="112" t="str">
        <f t="shared" si="7"/>
        <v>NA</v>
      </c>
      <c r="M48" s="112" t="str">
        <f t="shared" si="7"/>
        <v>NA</v>
      </c>
      <c r="N48" s="112" t="str">
        <f t="shared" si="7"/>
        <v>NA</v>
      </c>
      <c r="O48" s="603"/>
      <c r="P48" s="139"/>
      <c r="Q48" s="139"/>
    </row>
    <row r="49" spans="2:17" ht="10.35" hidden="1" customHeight="1" x14ac:dyDescent="0.25">
      <c r="B49" s="110"/>
      <c r="C49" s="107" t="s">
        <v>2546</v>
      </c>
      <c r="D49" s="107" t="s">
        <v>345</v>
      </c>
      <c r="E49" s="112" t="str">
        <f t="shared" ref="E49:N49" si="8">IF(OR(E25="NA",E34="NA",E35="NA"),"NA",-SUM(E25)+SUM(E34)+SUM(E35))</f>
        <v>NA</v>
      </c>
      <c r="F49" s="112" t="str">
        <f t="shared" si="8"/>
        <v>NA</v>
      </c>
      <c r="G49" s="112" t="str">
        <f t="shared" si="8"/>
        <v>NA</v>
      </c>
      <c r="H49" s="112" t="str">
        <f t="shared" si="8"/>
        <v>NA</v>
      </c>
      <c r="I49" s="112" t="str">
        <f t="shared" si="8"/>
        <v>NA</v>
      </c>
      <c r="J49" s="112" t="str">
        <f t="shared" si="8"/>
        <v>NA</v>
      </c>
      <c r="K49" s="112" t="str">
        <f t="shared" si="8"/>
        <v>NA</v>
      </c>
      <c r="L49" s="112" t="str">
        <f t="shared" si="8"/>
        <v>NA</v>
      </c>
      <c r="M49" s="112" t="str">
        <f t="shared" si="8"/>
        <v>NA</v>
      </c>
      <c r="N49" s="112" t="str">
        <f t="shared" si="8"/>
        <v>NA</v>
      </c>
      <c r="O49" s="603"/>
      <c r="P49" s="139"/>
      <c r="Q49" s="139"/>
    </row>
    <row r="50" spans="2:17" ht="10.35" hidden="1" customHeight="1" x14ac:dyDescent="0.25">
      <c r="B50" s="110"/>
      <c r="C50" s="111" t="s">
        <v>2547</v>
      </c>
      <c r="D50" s="107" t="s">
        <v>345</v>
      </c>
      <c r="E50" s="112" t="str">
        <f t="shared" ref="E50:N50" si="9">IF(OR(E25="NA",E26="NA",E27="NA",E28="NA",E29="NA",E30="NA",E31="NA",E32="NA",E33="NA"),"NA",-SUM(E25)+SUM(E26)+SUM(E27)+SUM(E28)+SUM(E29)+SUM(E30)+SUM(E31)+SUM(E32)+SUM(E33))</f>
        <v>NA</v>
      </c>
      <c r="F50" s="112" t="str">
        <f t="shared" si="9"/>
        <v>NA</v>
      </c>
      <c r="G50" s="112" t="str">
        <f t="shared" si="9"/>
        <v>NA</v>
      </c>
      <c r="H50" s="112" t="str">
        <f t="shared" si="9"/>
        <v>NA</v>
      </c>
      <c r="I50" s="112" t="str">
        <f t="shared" si="9"/>
        <v>NA</v>
      </c>
      <c r="J50" s="112" t="str">
        <f t="shared" si="9"/>
        <v>NA</v>
      </c>
      <c r="K50" s="112" t="str">
        <f t="shared" si="9"/>
        <v>NA</v>
      </c>
      <c r="L50" s="112" t="str">
        <f t="shared" si="9"/>
        <v>NA</v>
      </c>
      <c r="M50" s="112" t="str">
        <f t="shared" si="9"/>
        <v>NA</v>
      </c>
      <c r="N50" s="112" t="str">
        <f t="shared" si="9"/>
        <v>NA</v>
      </c>
      <c r="O50" s="603"/>
      <c r="P50" s="139"/>
      <c r="Q50" s="139"/>
    </row>
    <row r="51" spans="2:17" ht="10.35" hidden="1" customHeight="1" x14ac:dyDescent="0.25">
      <c r="B51" s="114"/>
      <c r="C51" s="115" t="s">
        <v>2548</v>
      </c>
      <c r="D51" s="115" t="s">
        <v>345</v>
      </c>
      <c r="E51" s="116">
        <f t="shared" ref="E51:N51" si="10">IF(OR(E37="NA",E14="NA",E25="NA"),"NA",-SUM(E37)+SUM(E14)-SUM(E25))</f>
        <v>5.6843418860808015E-14</v>
      </c>
      <c r="F51" s="116">
        <f t="shared" si="10"/>
        <v>0</v>
      </c>
      <c r="G51" s="116">
        <f t="shared" si="10"/>
        <v>0</v>
      </c>
      <c r="H51" s="116">
        <f t="shared" si="10"/>
        <v>1.1368683772161603E-13</v>
      </c>
      <c r="I51" s="116">
        <f t="shared" si="10"/>
        <v>2.8421709430404007E-14</v>
      </c>
      <c r="J51" s="116">
        <f t="shared" si="10"/>
        <v>0</v>
      </c>
      <c r="K51" s="116">
        <f t="shared" si="10"/>
        <v>2.8421709430404007E-14</v>
      </c>
      <c r="L51" s="116">
        <f t="shared" si="10"/>
        <v>0</v>
      </c>
      <c r="M51" s="116">
        <f t="shared" si="10"/>
        <v>1.7053025658242404E-13</v>
      </c>
      <c r="N51" s="116">
        <f t="shared" si="10"/>
        <v>2.8421709430404007E-14</v>
      </c>
      <c r="O51" s="603"/>
      <c r="P51" s="139"/>
      <c r="Q51" s="139"/>
    </row>
    <row r="52" spans="2:17" ht="10.35" hidden="1" customHeight="1" x14ac:dyDescent="0.25">
      <c r="B52" s="221" t="s">
        <v>2549</v>
      </c>
      <c r="C52" s="222"/>
      <c r="D52" s="111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603"/>
      <c r="P52" s="139"/>
      <c r="Q52" s="139"/>
    </row>
    <row r="53" spans="2:17" ht="10.35" hidden="1" customHeight="1" x14ac:dyDescent="0.25">
      <c r="B53" s="113"/>
      <c r="C53" s="111" t="s">
        <v>2550</v>
      </c>
      <c r="D53" s="111" t="s">
        <v>345</v>
      </c>
      <c r="E53" s="112">
        <f>IF(OR(E8="NA",Table4!E8="NA",Table5!E8="NA"),"NA",-SUM(E8)+SUM(Table4!E8)+SUM(Table5!E8))</f>
        <v>6.9999999993797246E-3</v>
      </c>
      <c r="F53" s="112">
        <f>IF(OR(F8="NA",Table4!F8="NA",Table5!F8="NA"),"NA",-SUM(F8)+SUM(Table4!F8)+SUM(Table5!F8))</f>
        <v>1.7763568394002505E-13</v>
      </c>
      <c r="G53" s="112">
        <f>IF(OR(G8="NA",Table4!G8="NA",Table5!G8="NA"),"NA",-SUM(G8)+SUM(Table4!G8)+SUM(Table5!G8))</f>
        <v>1.0000000000331966E-3</v>
      </c>
      <c r="H53" s="112">
        <f>IF(OR(H8="NA",Table4!H8="NA",Table5!H8="NA"),"NA",-SUM(H8)+SUM(Table4!H8)+SUM(Table5!H8))</f>
        <v>9.9999999997635314E-4</v>
      </c>
      <c r="I53" s="112">
        <f>IF(OR(I8="NA",Table4!I8="NA",Table5!I8="NA"),"NA",-SUM(I8)+SUM(Table4!I8)+SUM(Table5!I8))</f>
        <v>0</v>
      </c>
      <c r="J53" s="112">
        <f>IF(OR(J8="NA",Table4!J8="NA",Table5!J8="NA"),"NA",-SUM(J8)+SUM(Table4!J8)+SUM(Table5!J8))</f>
        <v>4.2632564145606011E-14</v>
      </c>
      <c r="K53" s="112">
        <f>IF(OR(K8="NA",Table4!K8="NA",Table5!K8="NA"),"NA",-SUM(K8)+SUM(Table4!K8)+SUM(Table5!K8))</f>
        <v>-9.9999999983424459E-4</v>
      </c>
      <c r="L53" s="112">
        <f>IF(OR(L8="NA",Table4!L8="NA",Table5!L8="NA"),"NA",-SUM(L8)+SUM(Table4!L8)+SUM(Table5!L8))</f>
        <v>0</v>
      </c>
      <c r="M53" s="112">
        <f>IF(OR(M8="NA",Table4!M8="NA",Table5!M8="NA"),"NA",-SUM(M8)+SUM(Table4!M8)+SUM(Table5!M8))</f>
        <v>-2.2737367544323206E-13</v>
      </c>
      <c r="N53" s="112">
        <f>IF(OR(N8="NA",Table4!N8="NA",Table5!N8="NA"),"NA",-SUM(N8)+SUM(Table4!N8)+SUM(Table5!N8))</f>
        <v>9.9999999974897946E-4</v>
      </c>
      <c r="O53" s="603"/>
      <c r="P53" s="139"/>
      <c r="Q53" s="139"/>
    </row>
    <row r="54" spans="2:17" ht="10.35" hidden="1" customHeight="1" x14ac:dyDescent="0.25">
      <c r="B54" s="113"/>
      <c r="C54" s="111" t="s">
        <v>669</v>
      </c>
      <c r="D54" s="111" t="s">
        <v>345</v>
      </c>
      <c r="E54" s="112">
        <f>IF(OR(E9="NA",Table4!E9="NA",Table5!E9="NA"),"NA",-SUM(E9)+SUM(Table4!E9)+SUM(Table5!E9))</f>
        <v>-2.2737367544323206E-13</v>
      </c>
      <c r="F54" s="112">
        <f>IF(OR(F9="NA",Table4!F9="NA",Table5!F9="NA"),"NA",-SUM(F9)+SUM(Table4!F9)+SUM(Table5!F9))</f>
        <v>6.3948846218409017E-14</v>
      </c>
      <c r="G54" s="112">
        <f>IF(OR(G9="NA",Table4!G9="NA",Table5!G9="NA"),"NA",-SUM(G9)+SUM(Table4!G9)+SUM(Table5!G9))</f>
        <v>0</v>
      </c>
      <c r="H54" s="112">
        <f>IF(OR(H9="NA",Table4!H9="NA",Table5!H9="NA"),"NA",-SUM(H9)+SUM(Table4!H9)+SUM(Table5!H9))</f>
        <v>1.1368683772161603E-13</v>
      </c>
      <c r="I54" s="112">
        <f>IF(OR(I9="NA",Table4!I9="NA",Table5!I9="NA"),"NA",-SUM(I9)+SUM(Table4!I9)+SUM(Table5!I9))</f>
        <v>8.6736173798840355E-18</v>
      </c>
      <c r="J54" s="112">
        <f>IF(OR(J9="NA",Table4!J9="NA",Table5!J9="NA"),"NA",-SUM(J9)+SUM(Table4!J9)+SUM(Table5!J9))</f>
        <v>0</v>
      </c>
      <c r="K54" s="112">
        <f>IF(OR(K9="NA",Table4!K9="NA",Table5!K9="NA"),"NA",-SUM(K9)+SUM(Table4!K9)+SUM(Table5!K9))</f>
        <v>0</v>
      </c>
      <c r="L54" s="112">
        <f>IF(OR(L9="NA",Table4!L9="NA",Table5!L9="NA"),"NA",-SUM(L9)+SUM(Table4!L9)+SUM(Table5!L9))</f>
        <v>0</v>
      </c>
      <c r="M54" s="112">
        <f>IF(OR(M9="NA",Table4!M9="NA",Table5!M9="NA"),"NA",-SUM(M9)+SUM(Table4!M9)+SUM(Table5!M9))</f>
        <v>-4.5474735088646412E-13</v>
      </c>
      <c r="N54" s="112">
        <f>IF(OR(N9="NA",Table4!N9="NA",Table5!N9="NA"),"NA",-SUM(N9)+SUM(Table4!N9)+SUM(Table5!N9))</f>
        <v>-1.1368683772161603E-13</v>
      </c>
      <c r="O54" s="603"/>
      <c r="P54" s="139"/>
      <c r="Q54" s="139"/>
    </row>
    <row r="55" spans="2:17" ht="10.35" hidden="1" customHeight="1" x14ac:dyDescent="0.25">
      <c r="B55" s="113"/>
      <c r="C55" s="111" t="s">
        <v>2551</v>
      </c>
      <c r="D55" s="111" t="s">
        <v>345</v>
      </c>
      <c r="E55" s="112" t="str">
        <f>IF(OR(E10="NA",Table4!E10="NA",Table5!E10="NA"),"NA",-SUM(E10)+SUM(Table4!E10)+SUM(Table5!E10))</f>
        <v>NA</v>
      </c>
      <c r="F55" s="112" t="str">
        <f>IF(OR(F10="NA",Table4!F10="NA",Table5!F10="NA"),"NA",-SUM(F10)+SUM(Table4!F10)+SUM(Table5!F10))</f>
        <v>NA</v>
      </c>
      <c r="G55" s="112" t="str">
        <f>IF(OR(G10="NA",Table4!G10="NA",Table5!G10="NA"),"NA",-SUM(G10)+SUM(Table4!G10)+SUM(Table5!G10))</f>
        <v>NA</v>
      </c>
      <c r="H55" s="112" t="str">
        <f>IF(OR(H10="NA",Table4!H10="NA",Table5!H10="NA"),"NA",-SUM(H10)+SUM(Table4!H10)+SUM(Table5!H10))</f>
        <v>NA</v>
      </c>
      <c r="I55" s="112" t="str">
        <f>IF(OR(I10="NA",Table4!I10="NA",Table5!I10="NA"),"NA",-SUM(I10)+SUM(Table4!I10)+SUM(Table5!I10))</f>
        <v>NA</v>
      </c>
      <c r="J55" s="112" t="str">
        <f>IF(OR(J10="NA",Table4!J10="NA",Table5!J10="NA"),"NA",-SUM(J10)+SUM(Table4!J10)+SUM(Table5!J10))</f>
        <v>NA</v>
      </c>
      <c r="K55" s="112" t="str">
        <f>IF(OR(K10="NA",Table4!K10="NA",Table5!K10="NA"),"NA",-SUM(K10)+SUM(Table4!K10)+SUM(Table5!K10))</f>
        <v>NA</v>
      </c>
      <c r="L55" s="112" t="str">
        <f>IF(OR(L10="NA",Table4!L10="NA",Table5!L10="NA"),"NA",-SUM(L10)+SUM(Table4!L10)+SUM(Table5!L10))</f>
        <v>NA</v>
      </c>
      <c r="M55" s="112" t="str">
        <f>IF(OR(M10="NA",Table4!M10="NA",Table5!M10="NA"),"NA",-SUM(M10)+SUM(Table4!M10)+SUM(Table5!M10))</f>
        <v>NA</v>
      </c>
      <c r="N55" s="112" t="str">
        <f>IF(OR(N10="NA",Table4!N10="NA",Table5!N10="NA"),"NA",-SUM(N10)+SUM(Table4!N10)+SUM(Table5!N10))</f>
        <v>NA</v>
      </c>
      <c r="O55" s="603"/>
      <c r="P55" s="139"/>
      <c r="Q55" s="139"/>
    </row>
    <row r="56" spans="2:17" ht="10.35" hidden="1" customHeight="1" x14ac:dyDescent="0.25">
      <c r="B56" s="113"/>
      <c r="C56" s="111" t="s">
        <v>2552</v>
      </c>
      <c r="D56" s="111" t="s">
        <v>345</v>
      </c>
      <c r="E56" s="112" t="str">
        <f>IF(OR(E11="NA",Table4!E11="NA",Table5!E11="NA"),"NA",-SUM(E11)+SUM(Table4!E11)+SUM(Table5!E11))</f>
        <v>NA</v>
      </c>
      <c r="F56" s="112" t="str">
        <f>IF(OR(F11="NA",Table4!F11="NA",Table5!F11="NA"),"NA",-SUM(F11)+SUM(Table4!F11)+SUM(Table5!F11))</f>
        <v>NA</v>
      </c>
      <c r="G56" s="112" t="str">
        <f>IF(OR(G11="NA",Table4!G11="NA",Table5!G11="NA"),"NA",-SUM(G11)+SUM(Table4!G11)+SUM(Table5!G11))</f>
        <v>NA</v>
      </c>
      <c r="H56" s="112" t="str">
        <f>IF(OR(H11="NA",Table4!H11="NA",Table5!H11="NA"),"NA",-SUM(H11)+SUM(Table4!H11)+SUM(Table5!H11))</f>
        <v>NA</v>
      </c>
      <c r="I56" s="112" t="str">
        <f>IF(OR(I11="NA",Table4!I11="NA",Table5!I11="NA"),"NA",-SUM(I11)+SUM(Table4!I11)+SUM(Table5!I11))</f>
        <v>NA</v>
      </c>
      <c r="J56" s="112" t="str">
        <f>IF(OR(J11="NA",Table4!J11="NA",Table5!J11="NA"),"NA",-SUM(J11)+SUM(Table4!J11)+SUM(Table5!J11))</f>
        <v>NA</v>
      </c>
      <c r="K56" s="112" t="str">
        <f>IF(OR(K11="NA",Table4!K11="NA",Table5!K11="NA"),"NA",-SUM(K11)+SUM(Table4!K11)+SUM(Table5!K11))</f>
        <v>NA</v>
      </c>
      <c r="L56" s="112" t="str">
        <f>IF(OR(L11="NA",Table4!L11="NA",Table5!L11="NA"),"NA",-SUM(L11)+SUM(Table4!L11)+SUM(Table5!L11))</f>
        <v>NA</v>
      </c>
      <c r="M56" s="112" t="str">
        <f>IF(OR(M11="NA",Table4!M11="NA",Table5!M11="NA"),"NA",-SUM(M11)+SUM(Table4!M11)+SUM(Table5!M11))</f>
        <v>NA</v>
      </c>
      <c r="N56" s="112" t="str">
        <f>IF(OR(N11="NA",Table4!N11="NA",Table5!N11="NA"),"NA",-SUM(N11)+SUM(Table4!N11)+SUM(Table5!N11))</f>
        <v>NA</v>
      </c>
      <c r="O56" s="603"/>
      <c r="P56" s="139"/>
      <c r="Q56" s="139"/>
    </row>
    <row r="57" spans="2:17" ht="10.35" hidden="1" customHeight="1" x14ac:dyDescent="0.25">
      <c r="B57" s="113"/>
      <c r="C57" s="111" t="s">
        <v>2553</v>
      </c>
      <c r="D57" s="111" t="s">
        <v>345</v>
      </c>
      <c r="E57" s="112" t="str">
        <f>IF(OR(E12="NA",Table4!E12="NA",Table5!E12="NA"),"NA",-SUM(E12)+SUM(Table4!E12)+SUM(Table5!E12))</f>
        <v>NA</v>
      </c>
      <c r="F57" s="112" t="str">
        <f>IF(OR(F12="NA",Table4!F12="NA",Table5!F12="NA"),"NA",-SUM(F12)+SUM(Table4!F12)+SUM(Table5!F12))</f>
        <v>NA</v>
      </c>
      <c r="G57" s="112" t="str">
        <f>IF(OR(G12="NA",Table4!G12="NA",Table5!G12="NA"),"NA",-SUM(G12)+SUM(Table4!G12)+SUM(Table5!G12))</f>
        <v>NA</v>
      </c>
      <c r="H57" s="112" t="str">
        <f>IF(OR(H12="NA",Table4!H12="NA",Table5!H12="NA"),"NA",-SUM(H12)+SUM(Table4!H12)+SUM(Table5!H12))</f>
        <v>NA</v>
      </c>
      <c r="I57" s="112" t="str">
        <f>IF(OR(I12="NA",Table4!I12="NA",Table5!I12="NA"),"NA",-SUM(I12)+SUM(Table4!I12)+SUM(Table5!I12))</f>
        <v>NA</v>
      </c>
      <c r="J57" s="112" t="str">
        <f>IF(OR(J12="NA",Table4!J12="NA",Table5!J12="NA"),"NA",-SUM(J12)+SUM(Table4!J12)+SUM(Table5!J12))</f>
        <v>NA</v>
      </c>
      <c r="K57" s="112" t="str">
        <f>IF(OR(K12="NA",Table4!K12="NA",Table5!K12="NA"),"NA",-SUM(K12)+SUM(Table4!K12)+SUM(Table5!K12))</f>
        <v>NA</v>
      </c>
      <c r="L57" s="112" t="str">
        <f>IF(OR(L12="NA",Table4!L12="NA",Table5!L12="NA"),"NA",-SUM(L12)+SUM(Table4!L12)+SUM(Table5!L12))</f>
        <v>NA</v>
      </c>
      <c r="M57" s="112" t="str">
        <f>IF(OR(M12="NA",Table4!M12="NA",Table5!M12="NA"),"NA",-SUM(M12)+SUM(Table4!M12)+SUM(Table5!M12))</f>
        <v>NA</v>
      </c>
      <c r="N57" s="112" t="str">
        <f>IF(OR(N12="NA",Table4!N12="NA",Table5!N12="NA"),"NA",-SUM(N12)+SUM(Table4!N12)+SUM(Table5!N12))</f>
        <v>NA</v>
      </c>
      <c r="O57" s="603"/>
      <c r="P57" s="139"/>
      <c r="Q57" s="139"/>
    </row>
    <row r="58" spans="2:17" ht="10.35" hidden="1" customHeight="1" x14ac:dyDescent="0.25">
      <c r="B58" s="113"/>
      <c r="C58" s="111" t="s">
        <v>2554</v>
      </c>
      <c r="D58" s="111" t="s">
        <v>345</v>
      </c>
      <c r="E58" s="112" t="str">
        <f>IF(OR(E13="NA",Table4!E13="NA",Table5!E13="NA"),"NA",-SUM(E13)+SUM(Table4!E13)+SUM(Table5!E13))</f>
        <v>NA</v>
      </c>
      <c r="F58" s="112" t="str">
        <f>IF(OR(F13="NA",Table4!F13="NA",Table5!F13="NA"),"NA",-SUM(F13)+SUM(Table4!F13)+SUM(Table5!F13))</f>
        <v>NA</v>
      </c>
      <c r="G58" s="112" t="str">
        <f>IF(OR(G13="NA",Table4!G13="NA",Table5!G13="NA"),"NA",-SUM(G13)+SUM(Table4!G13)+SUM(Table5!G13))</f>
        <v>NA</v>
      </c>
      <c r="H58" s="112" t="str">
        <f>IF(OR(H13="NA",Table4!H13="NA",Table5!H13="NA"),"NA",-SUM(H13)+SUM(Table4!H13)+SUM(Table5!H13))</f>
        <v>NA</v>
      </c>
      <c r="I58" s="112" t="str">
        <f>IF(OR(I13="NA",Table4!I13="NA",Table5!I13="NA"),"NA",-SUM(I13)+SUM(Table4!I13)+SUM(Table5!I13))</f>
        <v>NA</v>
      </c>
      <c r="J58" s="112" t="str">
        <f>IF(OR(J13="NA",Table4!J13="NA",Table5!J13="NA"),"NA",-SUM(J13)+SUM(Table4!J13)+SUM(Table5!J13))</f>
        <v>NA</v>
      </c>
      <c r="K58" s="112" t="str">
        <f>IF(OR(K13="NA",Table4!K13="NA",Table5!K13="NA"),"NA",-SUM(K13)+SUM(Table4!K13)+SUM(Table5!K13))</f>
        <v>NA</v>
      </c>
      <c r="L58" s="112" t="str">
        <f>IF(OR(L13="NA",Table4!L13="NA",Table5!L13="NA"),"NA",-SUM(L13)+SUM(Table4!L13)+SUM(Table5!L13))</f>
        <v>NA</v>
      </c>
      <c r="M58" s="112" t="str">
        <f>IF(OR(M13="NA",Table4!M13="NA",Table5!M13="NA"),"NA",-SUM(M13)+SUM(Table4!M13)+SUM(Table5!M13))</f>
        <v>NA</v>
      </c>
      <c r="N58" s="112" t="str">
        <f>IF(OR(N13="NA",Table4!N13="NA",Table5!N13="NA"),"NA",-SUM(N13)+SUM(Table4!N13)+SUM(Table5!N13))</f>
        <v>NA</v>
      </c>
      <c r="O58" s="603"/>
      <c r="P58" s="139"/>
      <c r="Q58" s="139"/>
    </row>
    <row r="59" spans="2:17" ht="10.35" hidden="1" customHeight="1" x14ac:dyDescent="0.25">
      <c r="B59" s="113"/>
      <c r="C59" s="111" t="s">
        <v>670</v>
      </c>
      <c r="D59" s="111" t="s">
        <v>345</v>
      </c>
      <c r="E59" s="112">
        <f>IF(OR(E14="NA",Table4!E14="NA",Table5!E14="NA"),"NA",-SUM(E14)+SUM(Table4!E14)+SUM(Table5!E14))</f>
        <v>6.9999999996994688E-3</v>
      </c>
      <c r="F59" s="112">
        <f>IF(OR(F14="NA",Table4!F14="NA",Table5!F14="NA"),"NA",-SUM(F14)+SUM(Table4!F14)+SUM(Table5!F14))</f>
        <v>0</v>
      </c>
      <c r="G59" s="112">
        <f>IF(OR(G14="NA",Table4!G14="NA",Table5!G14="NA"),"NA",-SUM(G14)+SUM(Table4!G14)+SUM(Table5!G14))</f>
        <v>2.0872192862952943E-14</v>
      </c>
      <c r="H59" s="112">
        <f>IF(OR(H14="NA",Table4!H14="NA",Table5!H14="NA"),"NA",-SUM(H14)+SUM(Table4!H14)+SUM(Table5!H14))</f>
        <v>-2.8421709430404007E-14</v>
      </c>
      <c r="I59" s="112">
        <f>IF(OR(I14="NA",Table4!I14="NA",Table5!I14="NA"),"NA",-SUM(I14)+SUM(Table4!I14)+SUM(Table5!I14))</f>
        <v>0</v>
      </c>
      <c r="J59" s="112">
        <f>IF(OR(J14="NA",Table4!J14="NA",Table5!J14="NA"),"NA",-SUM(J14)+SUM(Table4!J14)+SUM(Table5!J14))</f>
        <v>0</v>
      </c>
      <c r="K59" s="112">
        <f>IF(OR(K14="NA",Table4!K14="NA",Table5!K14="NA"),"NA",-SUM(K14)+SUM(Table4!K14)+SUM(Table5!K14))</f>
        <v>0</v>
      </c>
      <c r="L59" s="112">
        <f>IF(OR(L14="NA",Table4!L14="NA",Table5!L14="NA"),"NA",-SUM(L14)+SUM(Table4!L14)+SUM(Table5!L14))</f>
        <v>1.9095836023552692E-14</v>
      </c>
      <c r="M59" s="112">
        <f>IF(OR(M14="NA",Table4!M14="NA",Table5!M14="NA"),"NA",-SUM(M14)+SUM(Table4!M14)+SUM(Table5!M14))</f>
        <v>1.1368683772161603E-13</v>
      </c>
      <c r="N59" s="112">
        <f>IF(OR(N14="NA",Table4!N14="NA",Table5!N14="NA"),"NA",-SUM(N14)+SUM(Table4!N14)+SUM(Table5!N14))</f>
        <v>-2.8421709430404007E-14</v>
      </c>
      <c r="O59" s="603"/>
      <c r="P59" s="139"/>
      <c r="Q59" s="139"/>
    </row>
    <row r="60" spans="2:17" ht="10.35" hidden="1" customHeight="1" x14ac:dyDescent="0.25">
      <c r="B60" s="113"/>
      <c r="C60" s="111" t="s">
        <v>2555</v>
      </c>
      <c r="D60" s="111"/>
      <c r="E60" s="112" t="str">
        <f>IF(OR(E15="NA",Table4!E15="NA",Table5!E15="NA"),"NA",-SUM(E15)+SUM(Table4!E15)+SUM(Table5!E15))</f>
        <v>NA</v>
      </c>
      <c r="F60" s="112" t="str">
        <f>IF(OR(F15="NA",Table4!F15="NA",Table5!F15="NA"),"NA",-SUM(F15)+SUM(Table4!F15)+SUM(Table5!F15))</f>
        <v>NA</v>
      </c>
      <c r="G60" s="112" t="str">
        <f>IF(OR(G15="NA",Table4!G15="NA",Table5!G15="NA"),"NA",-SUM(G15)+SUM(Table4!G15)+SUM(Table5!G15))</f>
        <v>NA</v>
      </c>
      <c r="H60" s="112" t="str">
        <f>IF(OR(H15="NA",Table4!H15="NA",Table5!H15="NA"),"NA",-SUM(H15)+SUM(Table4!H15)+SUM(Table5!H15))</f>
        <v>NA</v>
      </c>
      <c r="I60" s="112" t="str">
        <f>IF(OR(I15="NA",Table4!I15="NA",Table5!I15="NA"),"NA",-SUM(I15)+SUM(Table4!I15)+SUM(Table5!I15))</f>
        <v>NA</v>
      </c>
      <c r="J60" s="112" t="str">
        <f>IF(OR(J15="NA",Table4!J15="NA",Table5!J15="NA"),"NA",-SUM(J15)+SUM(Table4!J15)+SUM(Table5!J15))</f>
        <v>NA</v>
      </c>
      <c r="K60" s="112" t="str">
        <f>IF(OR(K15="NA",Table4!K15="NA",Table5!K15="NA"),"NA",-SUM(K15)+SUM(Table4!K15)+SUM(Table5!K15))</f>
        <v>NA</v>
      </c>
      <c r="L60" s="112" t="str">
        <f>IF(OR(L15="NA",Table4!L15="NA",Table5!L15="NA"),"NA",-SUM(L15)+SUM(Table4!L15)+SUM(Table5!L15))</f>
        <v>NA</v>
      </c>
      <c r="M60" s="112" t="str">
        <f>IF(OR(M15="NA",Table4!M15="NA",Table5!M15="NA"),"NA",-SUM(M15)+SUM(Table4!M15)+SUM(Table5!M15))</f>
        <v>NA</v>
      </c>
      <c r="N60" s="112" t="str">
        <f>IF(OR(N15="NA",Table4!N15="NA",Table5!N15="NA"),"NA",-SUM(N15)+SUM(Table4!N15)+SUM(Table5!N15))</f>
        <v>NA</v>
      </c>
      <c r="O60" s="603"/>
      <c r="P60" s="139"/>
      <c r="Q60" s="139"/>
    </row>
    <row r="61" spans="2:17" ht="10.35" hidden="1" customHeight="1" x14ac:dyDescent="0.25">
      <c r="B61" s="113"/>
      <c r="C61" s="111" t="s">
        <v>2556</v>
      </c>
      <c r="D61" s="111" t="s">
        <v>345</v>
      </c>
      <c r="E61" s="112" t="str">
        <f>IF(OR(E16="NA",Table4!E16="NA",Table5!E16="NA"),"NA",-SUM(E16)+SUM(Table4!E16)+SUM(Table5!E16))</f>
        <v>NA</v>
      </c>
      <c r="F61" s="112" t="str">
        <f>IF(OR(F16="NA",Table4!F16="NA",Table5!F16="NA"),"NA",-SUM(F16)+SUM(Table4!F16)+SUM(Table5!F16))</f>
        <v>NA</v>
      </c>
      <c r="G61" s="112" t="str">
        <f>IF(OR(G16="NA",Table4!G16="NA",Table5!G16="NA"),"NA",-SUM(G16)+SUM(Table4!G16)+SUM(Table5!G16))</f>
        <v>NA</v>
      </c>
      <c r="H61" s="112" t="str">
        <f>IF(OR(H16="NA",Table4!H16="NA",Table5!H16="NA"),"NA",-SUM(H16)+SUM(Table4!H16)+SUM(Table5!H16))</f>
        <v>NA</v>
      </c>
      <c r="I61" s="112" t="str">
        <f>IF(OR(I16="NA",Table4!I16="NA",Table5!I16="NA"),"NA",-SUM(I16)+SUM(Table4!I16)+SUM(Table5!I16))</f>
        <v>NA</v>
      </c>
      <c r="J61" s="112" t="str">
        <f>IF(OR(J16="NA",Table4!J16="NA",Table5!J16="NA"),"NA",-SUM(J16)+SUM(Table4!J16)+SUM(Table5!J16))</f>
        <v>NA</v>
      </c>
      <c r="K61" s="112" t="str">
        <f>IF(OR(K16="NA",Table4!K16="NA",Table5!K16="NA"),"NA",-SUM(K16)+SUM(Table4!K16)+SUM(Table5!K16))</f>
        <v>NA</v>
      </c>
      <c r="L61" s="112" t="str">
        <f>IF(OR(L16="NA",Table4!L16="NA",Table5!L16="NA"),"NA",-SUM(L16)+SUM(Table4!L16)+SUM(Table5!L16))</f>
        <v>NA</v>
      </c>
      <c r="M61" s="112" t="str">
        <f>IF(OR(M16="NA",Table4!M16="NA",Table5!M16="NA"),"NA",-SUM(M16)+SUM(Table4!M16)+SUM(Table5!M16))</f>
        <v>NA</v>
      </c>
      <c r="N61" s="112" t="str">
        <f>IF(OR(N16="NA",Table4!N16="NA",Table5!N16="NA"),"NA",-SUM(N16)+SUM(Table4!N16)+SUM(Table5!N16))</f>
        <v>NA</v>
      </c>
      <c r="O61" s="603"/>
      <c r="P61" s="139"/>
      <c r="Q61" s="139"/>
    </row>
    <row r="62" spans="2:17" ht="10.35" hidden="1" customHeight="1" x14ac:dyDescent="0.25">
      <c r="B62" s="113"/>
      <c r="C62" s="111" t="s">
        <v>2557</v>
      </c>
      <c r="D62" s="111" t="s">
        <v>345</v>
      </c>
      <c r="E62" s="112" t="str">
        <f>IF(OR(E17="NA",Table4!E17="NA",Table5!E17="NA"),"NA",-SUM(E17)+SUM(Table4!E17)+SUM(Table5!E17))</f>
        <v>NA</v>
      </c>
      <c r="F62" s="112" t="str">
        <f>IF(OR(F17="NA",Table4!F17="NA",Table5!F17="NA"),"NA",-SUM(F17)+SUM(Table4!F17)+SUM(Table5!F17))</f>
        <v>NA</v>
      </c>
      <c r="G62" s="112" t="str">
        <f>IF(OR(G17="NA",Table4!G17="NA",Table5!G17="NA"),"NA",-SUM(G17)+SUM(Table4!G17)+SUM(Table5!G17))</f>
        <v>NA</v>
      </c>
      <c r="H62" s="112" t="str">
        <f>IF(OR(H17="NA",Table4!H17="NA",Table5!H17="NA"),"NA",-SUM(H17)+SUM(Table4!H17)+SUM(Table5!H17))</f>
        <v>NA</v>
      </c>
      <c r="I62" s="112" t="str">
        <f>IF(OR(I17="NA",Table4!I17="NA",Table5!I17="NA"),"NA",-SUM(I17)+SUM(Table4!I17)+SUM(Table5!I17))</f>
        <v>NA</v>
      </c>
      <c r="J62" s="112" t="str">
        <f>IF(OR(J17="NA",Table4!J17="NA",Table5!J17="NA"),"NA",-SUM(J17)+SUM(Table4!J17)+SUM(Table5!J17))</f>
        <v>NA</v>
      </c>
      <c r="K62" s="112" t="str">
        <f>IF(OR(K17="NA",Table4!K17="NA",Table5!K17="NA"),"NA",-SUM(K17)+SUM(Table4!K17)+SUM(Table5!K17))</f>
        <v>NA</v>
      </c>
      <c r="L62" s="112" t="str">
        <f>IF(OR(L17="NA",Table4!L17="NA",Table5!L17="NA"),"NA",-SUM(L17)+SUM(Table4!L17)+SUM(Table5!L17))</f>
        <v>NA</v>
      </c>
      <c r="M62" s="112" t="str">
        <f>IF(OR(M17="NA",Table4!M17="NA",Table5!M17="NA"),"NA",-SUM(M17)+SUM(Table4!M17)+SUM(Table5!M17))</f>
        <v>NA</v>
      </c>
      <c r="N62" s="112" t="str">
        <f>IF(OR(N17="NA",Table4!N17="NA",Table5!N17="NA"),"NA",-SUM(N17)+SUM(Table4!N17)+SUM(Table5!N17))</f>
        <v>NA</v>
      </c>
      <c r="O62" s="603"/>
      <c r="P62" s="139"/>
      <c r="Q62" s="139"/>
    </row>
    <row r="63" spans="2:17" ht="10.35" hidden="1" customHeight="1" x14ac:dyDescent="0.25">
      <c r="B63" s="113"/>
      <c r="C63" s="111" t="s">
        <v>2558</v>
      </c>
      <c r="D63" s="111" t="s">
        <v>345</v>
      </c>
      <c r="E63" s="112" t="str">
        <f>IF(OR(E18="NA",Table4!E18="NA",Table5!E18="NA"),"NA",-SUM(E18)+SUM(Table4!E18)+SUM(Table5!E18))</f>
        <v>NA</v>
      </c>
      <c r="F63" s="112" t="str">
        <f>IF(OR(F18="NA",Table4!F18="NA",Table5!F18="NA"),"NA",-SUM(F18)+SUM(Table4!F18)+SUM(Table5!F18))</f>
        <v>NA</v>
      </c>
      <c r="G63" s="112" t="str">
        <f>IF(OR(G18="NA",Table4!G18="NA",Table5!G18="NA"),"NA",-SUM(G18)+SUM(Table4!G18)+SUM(Table5!G18))</f>
        <v>NA</v>
      </c>
      <c r="H63" s="112" t="str">
        <f>IF(OR(H18="NA",Table4!H18="NA",Table5!H18="NA"),"NA",-SUM(H18)+SUM(Table4!H18)+SUM(Table5!H18))</f>
        <v>NA</v>
      </c>
      <c r="I63" s="112" t="str">
        <f>IF(OR(I18="NA",Table4!I18="NA",Table5!I18="NA"),"NA",-SUM(I18)+SUM(Table4!I18)+SUM(Table5!I18))</f>
        <v>NA</v>
      </c>
      <c r="J63" s="112" t="str">
        <f>IF(OR(J18="NA",Table4!J18="NA",Table5!J18="NA"),"NA",-SUM(J18)+SUM(Table4!J18)+SUM(Table5!J18))</f>
        <v>NA</v>
      </c>
      <c r="K63" s="112" t="str">
        <f>IF(OR(K18="NA",Table4!K18="NA",Table5!K18="NA"),"NA",-SUM(K18)+SUM(Table4!K18)+SUM(Table5!K18))</f>
        <v>NA</v>
      </c>
      <c r="L63" s="112" t="str">
        <f>IF(OR(L18="NA",Table4!L18="NA",Table5!L18="NA"),"NA",-SUM(L18)+SUM(Table4!L18)+SUM(Table5!L18))</f>
        <v>NA</v>
      </c>
      <c r="M63" s="112" t="str">
        <f>IF(OR(M18="NA",Table4!M18="NA",Table5!M18="NA"),"NA",-SUM(M18)+SUM(Table4!M18)+SUM(Table5!M18))</f>
        <v>NA</v>
      </c>
      <c r="N63" s="112" t="str">
        <f>IF(OR(N18="NA",Table4!N18="NA",Table5!N18="NA"),"NA",-SUM(N18)+SUM(Table4!N18)+SUM(Table5!N18))</f>
        <v>NA</v>
      </c>
      <c r="O63" s="603"/>
      <c r="P63" s="139"/>
      <c r="Q63" s="139"/>
    </row>
    <row r="64" spans="2:17" ht="10.35" hidden="1" customHeight="1" x14ac:dyDescent="0.25">
      <c r="B64" s="113"/>
      <c r="C64" s="111" t="s">
        <v>2559</v>
      </c>
      <c r="D64" s="111" t="s">
        <v>345</v>
      </c>
      <c r="E64" s="112" t="str">
        <f>IF(OR(E19="NA",Table4!E19="NA",Table5!E19="NA"),"NA",-SUM(E19)+SUM(Table4!E19)+SUM(Table5!E19))</f>
        <v>NA</v>
      </c>
      <c r="F64" s="112" t="str">
        <f>IF(OR(F19="NA",Table4!F19="NA",Table5!F19="NA"),"NA",-SUM(F19)+SUM(Table4!F19)+SUM(Table5!F19))</f>
        <v>NA</v>
      </c>
      <c r="G64" s="112" t="str">
        <f>IF(OR(G19="NA",Table4!G19="NA",Table5!G19="NA"),"NA",-SUM(G19)+SUM(Table4!G19)+SUM(Table5!G19))</f>
        <v>NA</v>
      </c>
      <c r="H64" s="112" t="str">
        <f>IF(OR(H19="NA",Table4!H19="NA",Table5!H19="NA"),"NA",-SUM(H19)+SUM(Table4!H19)+SUM(Table5!H19))</f>
        <v>NA</v>
      </c>
      <c r="I64" s="112" t="str">
        <f>IF(OR(I19="NA",Table4!I19="NA",Table5!I19="NA"),"NA",-SUM(I19)+SUM(Table4!I19)+SUM(Table5!I19))</f>
        <v>NA</v>
      </c>
      <c r="J64" s="112" t="str">
        <f>IF(OR(J19="NA",Table4!J19="NA",Table5!J19="NA"),"NA",-SUM(J19)+SUM(Table4!J19)+SUM(Table5!J19))</f>
        <v>NA</v>
      </c>
      <c r="K64" s="112" t="str">
        <f>IF(OR(K19="NA",Table4!K19="NA",Table5!K19="NA"),"NA",-SUM(K19)+SUM(Table4!K19)+SUM(Table5!K19))</f>
        <v>NA</v>
      </c>
      <c r="L64" s="112" t="str">
        <f>IF(OR(L19="NA",Table4!L19="NA",Table5!L19="NA"),"NA",-SUM(L19)+SUM(Table4!L19)+SUM(Table5!L19))</f>
        <v>NA</v>
      </c>
      <c r="M64" s="112" t="str">
        <f>IF(OR(M19="NA",Table4!M19="NA",Table5!M19="NA"),"NA",-SUM(M19)+SUM(Table4!M19)+SUM(Table5!M19))</f>
        <v>NA</v>
      </c>
      <c r="N64" s="112" t="str">
        <f>IF(OR(N19="NA",Table4!N19="NA",Table5!N19="NA"),"NA",-SUM(N19)+SUM(Table4!N19)+SUM(Table5!N19))</f>
        <v>NA</v>
      </c>
      <c r="O64" s="603"/>
      <c r="P64" s="139"/>
      <c r="Q64" s="139"/>
    </row>
    <row r="65" spans="2:17" ht="10.35" hidden="1" customHeight="1" x14ac:dyDescent="0.25">
      <c r="B65" s="113"/>
      <c r="C65" s="111" t="s">
        <v>2560</v>
      </c>
      <c r="D65" s="111" t="s">
        <v>345</v>
      </c>
      <c r="E65" s="112" t="str">
        <f>IF(OR(E20="NA",Table4!E20="NA",Table5!E20="NA"),"NA",-SUM(E20)+SUM(Table4!E20)+SUM(Table5!E20))</f>
        <v>NA</v>
      </c>
      <c r="F65" s="112" t="str">
        <f>IF(OR(F20="NA",Table4!F20="NA",Table5!F20="NA"),"NA",-SUM(F20)+SUM(Table4!F20)+SUM(Table5!F20))</f>
        <v>NA</v>
      </c>
      <c r="G65" s="112" t="str">
        <f>IF(OR(G20="NA",Table4!G20="NA",Table5!G20="NA"),"NA",-SUM(G20)+SUM(Table4!G20)+SUM(Table5!G20))</f>
        <v>NA</v>
      </c>
      <c r="H65" s="112" t="str">
        <f>IF(OR(H20="NA",Table4!H20="NA",Table5!H20="NA"),"NA",-SUM(H20)+SUM(Table4!H20)+SUM(Table5!H20))</f>
        <v>NA</v>
      </c>
      <c r="I65" s="112" t="str">
        <f>IF(OR(I20="NA",Table4!I20="NA",Table5!I20="NA"),"NA",-SUM(I20)+SUM(Table4!I20)+SUM(Table5!I20))</f>
        <v>NA</v>
      </c>
      <c r="J65" s="112" t="str">
        <f>IF(OR(J20="NA",Table4!J20="NA",Table5!J20="NA"),"NA",-SUM(J20)+SUM(Table4!J20)+SUM(Table5!J20))</f>
        <v>NA</v>
      </c>
      <c r="K65" s="112" t="str">
        <f>IF(OR(K20="NA",Table4!K20="NA",Table5!K20="NA"),"NA",-SUM(K20)+SUM(Table4!K20)+SUM(Table5!K20))</f>
        <v>NA</v>
      </c>
      <c r="L65" s="112" t="str">
        <f>IF(OR(L20="NA",Table4!L20="NA",Table5!L20="NA"),"NA",-SUM(L20)+SUM(Table4!L20)+SUM(Table5!L20))</f>
        <v>NA</v>
      </c>
      <c r="M65" s="112" t="str">
        <f>IF(OR(M20="NA",Table4!M20="NA",Table5!M20="NA"),"NA",-SUM(M20)+SUM(Table4!M20)+SUM(Table5!M20))</f>
        <v>NA</v>
      </c>
      <c r="N65" s="112" t="str">
        <f>IF(OR(N20="NA",Table4!N20="NA",Table5!N20="NA"),"NA",-SUM(N20)+SUM(Table4!N20)+SUM(Table5!N20))</f>
        <v>NA</v>
      </c>
      <c r="O65" s="603"/>
      <c r="P65" s="139"/>
      <c r="Q65" s="139"/>
    </row>
    <row r="66" spans="2:17" ht="10.35" hidden="1" customHeight="1" x14ac:dyDescent="0.25">
      <c r="B66" s="113"/>
      <c r="C66" s="111" t="s">
        <v>2561</v>
      </c>
      <c r="D66" s="111" t="s">
        <v>345</v>
      </c>
      <c r="E66" s="112" t="str">
        <f>IF(OR(E21="NA",Table4!E21="NA",Table5!E21="NA"),"NA",-SUM(E21)+SUM(Table4!E21)+SUM(Table5!E21))</f>
        <v>NA</v>
      </c>
      <c r="F66" s="112" t="str">
        <f>IF(OR(F21="NA",Table4!F21="NA",Table5!F21="NA"),"NA",-SUM(F21)+SUM(Table4!F21)+SUM(Table5!F21))</f>
        <v>NA</v>
      </c>
      <c r="G66" s="112" t="str">
        <f>IF(OR(G21="NA",Table4!G21="NA",Table5!G21="NA"),"NA",-SUM(G21)+SUM(Table4!G21)+SUM(Table5!G21))</f>
        <v>NA</v>
      </c>
      <c r="H66" s="112" t="str">
        <f>IF(OR(H21="NA",Table4!H21="NA",Table5!H21="NA"),"NA",-SUM(H21)+SUM(Table4!H21)+SUM(Table5!H21))</f>
        <v>NA</v>
      </c>
      <c r="I66" s="112" t="str">
        <f>IF(OR(I21="NA",Table4!I21="NA",Table5!I21="NA"),"NA",-SUM(I21)+SUM(Table4!I21)+SUM(Table5!I21))</f>
        <v>NA</v>
      </c>
      <c r="J66" s="112" t="str">
        <f>IF(OR(J21="NA",Table4!J21="NA",Table5!J21="NA"),"NA",-SUM(J21)+SUM(Table4!J21)+SUM(Table5!J21))</f>
        <v>NA</v>
      </c>
      <c r="K66" s="112" t="str">
        <f>IF(OR(K21="NA",Table4!K21="NA",Table5!K21="NA"),"NA",-SUM(K21)+SUM(Table4!K21)+SUM(Table5!K21))</f>
        <v>NA</v>
      </c>
      <c r="L66" s="112" t="str">
        <f>IF(OR(L21="NA",Table4!L21="NA",Table5!L21="NA"),"NA",-SUM(L21)+SUM(Table4!L21)+SUM(Table5!L21))</f>
        <v>NA</v>
      </c>
      <c r="M66" s="112" t="str">
        <f>IF(OR(M21="NA",Table4!M21="NA",Table5!M21="NA"),"NA",-SUM(M21)+SUM(Table4!M21)+SUM(Table5!M21))</f>
        <v>NA</v>
      </c>
      <c r="N66" s="112" t="str">
        <f>IF(OR(N21="NA",Table4!N21="NA",Table5!N21="NA"),"NA",-SUM(N21)+SUM(Table4!N21)+SUM(Table5!N21))</f>
        <v>NA</v>
      </c>
      <c r="O66" s="603"/>
      <c r="P66" s="139"/>
      <c r="Q66" s="139"/>
    </row>
    <row r="67" spans="2:17" ht="10.35" hidden="1" customHeight="1" x14ac:dyDescent="0.25">
      <c r="B67" s="113"/>
      <c r="C67" s="111" t="s">
        <v>2562</v>
      </c>
      <c r="D67" s="111" t="s">
        <v>345</v>
      </c>
      <c r="E67" s="112" t="str">
        <f>IF(OR(E22="NA",Table4!E22="NA",Table5!E22="NA"),"NA",-SUM(E22)+SUM(Table4!E22)+SUM(Table5!E22))</f>
        <v>NA</v>
      </c>
      <c r="F67" s="112" t="str">
        <f>IF(OR(F22="NA",Table4!F22="NA",Table5!F22="NA"),"NA",-SUM(F22)+SUM(Table4!F22)+SUM(Table5!F22))</f>
        <v>NA</v>
      </c>
      <c r="G67" s="112" t="str">
        <f>IF(OR(G22="NA",Table4!G22="NA",Table5!G22="NA"),"NA",-SUM(G22)+SUM(Table4!G22)+SUM(Table5!G22))</f>
        <v>NA</v>
      </c>
      <c r="H67" s="112" t="str">
        <f>IF(OR(H22="NA",Table4!H22="NA",Table5!H22="NA"),"NA",-SUM(H22)+SUM(Table4!H22)+SUM(Table5!H22))</f>
        <v>NA</v>
      </c>
      <c r="I67" s="112" t="str">
        <f>IF(OR(I22="NA",Table4!I22="NA",Table5!I22="NA"),"NA",-SUM(I22)+SUM(Table4!I22)+SUM(Table5!I22))</f>
        <v>NA</v>
      </c>
      <c r="J67" s="112" t="str">
        <f>IF(OR(J22="NA",Table4!J22="NA",Table5!J22="NA"),"NA",-SUM(J22)+SUM(Table4!J22)+SUM(Table5!J22))</f>
        <v>NA</v>
      </c>
      <c r="K67" s="112" t="str">
        <f>IF(OR(K22="NA",Table4!K22="NA",Table5!K22="NA"),"NA",-SUM(K22)+SUM(Table4!K22)+SUM(Table5!K22))</f>
        <v>NA</v>
      </c>
      <c r="L67" s="112" t="str">
        <f>IF(OR(L22="NA",Table4!L22="NA",Table5!L22="NA"),"NA",-SUM(L22)+SUM(Table4!L22)+SUM(Table5!L22))</f>
        <v>NA</v>
      </c>
      <c r="M67" s="112" t="str">
        <f>IF(OR(M22="NA",Table4!M22="NA",Table5!M22="NA"),"NA",-SUM(M22)+SUM(Table4!M22)+SUM(Table5!M22))</f>
        <v>NA</v>
      </c>
      <c r="N67" s="112" t="str">
        <f>IF(OR(N22="NA",Table4!N22="NA",Table5!N22="NA"),"NA",-SUM(N22)+SUM(Table4!N22)+SUM(Table5!N22))</f>
        <v>NA</v>
      </c>
      <c r="O67" s="603"/>
      <c r="P67" s="139"/>
      <c r="Q67" s="139"/>
    </row>
    <row r="68" spans="2:17" ht="10.35" hidden="1" customHeight="1" x14ac:dyDescent="0.25">
      <c r="B68" s="113"/>
      <c r="C68" s="111" t="s">
        <v>2563</v>
      </c>
      <c r="D68" s="111" t="s">
        <v>345</v>
      </c>
      <c r="E68" s="112" t="str">
        <f>IF(OR(E23="NA",Table4!E23="NA",Table5!E23="NA"),"NA",-SUM(E23)+SUM(Table4!E23)+SUM(Table5!E23))</f>
        <v>NA</v>
      </c>
      <c r="F68" s="112" t="str">
        <f>IF(OR(F23="NA",Table4!F23="NA",Table5!F23="NA"),"NA",-SUM(F23)+SUM(Table4!F23)+SUM(Table5!F23))</f>
        <v>NA</v>
      </c>
      <c r="G68" s="112" t="str">
        <f>IF(OR(G23="NA",Table4!G23="NA",Table5!G23="NA"),"NA",-SUM(G23)+SUM(Table4!G23)+SUM(Table5!G23))</f>
        <v>NA</v>
      </c>
      <c r="H68" s="112" t="str">
        <f>IF(OR(H23="NA",Table4!H23="NA",Table5!H23="NA"),"NA",-SUM(H23)+SUM(Table4!H23)+SUM(Table5!H23))</f>
        <v>NA</v>
      </c>
      <c r="I68" s="112" t="str">
        <f>IF(OR(I23="NA",Table4!I23="NA",Table5!I23="NA"),"NA",-SUM(I23)+SUM(Table4!I23)+SUM(Table5!I23))</f>
        <v>NA</v>
      </c>
      <c r="J68" s="112" t="str">
        <f>IF(OR(J23="NA",Table4!J23="NA",Table5!J23="NA"),"NA",-SUM(J23)+SUM(Table4!J23)+SUM(Table5!J23))</f>
        <v>NA</v>
      </c>
      <c r="K68" s="112" t="str">
        <f>IF(OR(K23="NA",Table4!K23="NA",Table5!K23="NA"),"NA",-SUM(K23)+SUM(Table4!K23)+SUM(Table5!K23))</f>
        <v>NA</v>
      </c>
      <c r="L68" s="112" t="str">
        <f>IF(OR(L23="NA",Table4!L23="NA",Table5!L23="NA"),"NA",-SUM(L23)+SUM(Table4!L23)+SUM(Table5!L23))</f>
        <v>NA</v>
      </c>
      <c r="M68" s="112" t="str">
        <f>IF(OR(M23="NA",Table4!M23="NA",Table5!M23="NA"),"NA",-SUM(M23)+SUM(Table4!M23)+SUM(Table5!M23))</f>
        <v>NA</v>
      </c>
      <c r="N68" s="112" t="str">
        <f>IF(OR(N23="NA",Table4!N23="NA",Table5!N23="NA"),"NA",-SUM(N23)+SUM(Table4!N23)+SUM(Table5!N23))</f>
        <v>NA</v>
      </c>
      <c r="O68" s="603"/>
      <c r="P68" s="139"/>
      <c r="Q68" s="139"/>
    </row>
    <row r="69" spans="2:17" ht="10.35" hidden="1" customHeight="1" x14ac:dyDescent="0.25">
      <c r="B69" s="113"/>
      <c r="C69" s="111" t="s">
        <v>2564</v>
      </c>
      <c r="D69" s="111" t="s">
        <v>345</v>
      </c>
      <c r="E69" s="112" t="str">
        <f>IF(OR(E24="NA",Table4!E24="NA",Table5!E24="NA"),"NA",-SUM(E24)+SUM(Table4!E24)+SUM(Table5!E24))</f>
        <v>NA</v>
      </c>
      <c r="F69" s="112" t="str">
        <f>IF(OR(F24="NA",Table4!F24="NA",Table5!F24="NA"),"NA",-SUM(F24)+SUM(Table4!F24)+SUM(Table5!F24))</f>
        <v>NA</v>
      </c>
      <c r="G69" s="112" t="str">
        <f>IF(OR(G24="NA",Table4!G24="NA",Table5!G24="NA"),"NA",-SUM(G24)+SUM(Table4!G24)+SUM(Table5!G24))</f>
        <v>NA</v>
      </c>
      <c r="H69" s="112" t="str">
        <f>IF(OR(H24="NA",Table4!H24="NA",Table5!H24="NA"),"NA",-SUM(H24)+SUM(Table4!H24)+SUM(Table5!H24))</f>
        <v>NA</v>
      </c>
      <c r="I69" s="112" t="str">
        <f>IF(OR(I24="NA",Table4!I24="NA",Table5!I24="NA"),"NA",-SUM(I24)+SUM(Table4!I24)+SUM(Table5!I24))</f>
        <v>NA</v>
      </c>
      <c r="J69" s="112" t="str">
        <f>IF(OR(J24="NA",Table4!J24="NA",Table5!J24="NA"),"NA",-SUM(J24)+SUM(Table4!J24)+SUM(Table5!J24))</f>
        <v>NA</v>
      </c>
      <c r="K69" s="112" t="str">
        <f>IF(OR(K24="NA",Table4!K24="NA",Table5!K24="NA"),"NA",-SUM(K24)+SUM(Table4!K24)+SUM(Table5!K24))</f>
        <v>NA</v>
      </c>
      <c r="L69" s="112" t="str">
        <f>IF(OR(L24="NA",Table4!L24="NA",Table5!L24="NA"),"NA",-SUM(L24)+SUM(Table4!L24)+SUM(Table5!L24))</f>
        <v>NA</v>
      </c>
      <c r="M69" s="112" t="str">
        <f>IF(OR(M24="NA",Table4!M24="NA",Table5!M24="NA"),"NA",-SUM(M24)+SUM(Table4!M24)+SUM(Table5!M24))</f>
        <v>NA</v>
      </c>
      <c r="N69" s="112" t="str">
        <f>IF(OR(N24="NA",Table4!N24="NA",Table5!N24="NA"),"NA",-SUM(N24)+SUM(Table4!N24)+SUM(Table5!N24))</f>
        <v>NA</v>
      </c>
      <c r="O69" s="603"/>
      <c r="P69" s="139"/>
      <c r="Q69" s="139"/>
    </row>
    <row r="70" spans="2:17" ht="10.35" hidden="1" customHeight="1" x14ac:dyDescent="0.25">
      <c r="B70" s="113"/>
      <c r="C70" s="111" t="s">
        <v>671</v>
      </c>
      <c r="D70" s="111" t="s">
        <v>345</v>
      </c>
      <c r="E70" s="112">
        <f>IF(OR(E25="NA",Table4!E25="NA",Table5!E25="NA"),"NA",-SUM(E25)+SUM(Table4!E25)+SUM(Table5!E25))</f>
        <v>-4.5297099404706387E-14</v>
      </c>
      <c r="F70" s="112">
        <f>IF(OR(F25="NA",Table4!F25="NA",Table5!F25="NA"),"NA",-SUM(F25)+SUM(Table4!F25)+SUM(Table5!F25))</f>
        <v>-2.3980817331903381E-14</v>
      </c>
      <c r="G70" s="112">
        <f>IF(OR(G25="NA",Table4!G25="NA",Table5!G25="NA"),"NA",-SUM(G25)+SUM(Table4!G25)+SUM(Table5!G25))</f>
        <v>-1.0000000000123244E-3</v>
      </c>
      <c r="H70" s="112">
        <f>IF(OR(H25="NA",Table4!H25="NA",Table5!H25="NA"),"NA",-SUM(H25)+SUM(Table4!H25)+SUM(Table5!H25))</f>
        <v>-1.0000000000811582E-3</v>
      </c>
      <c r="I70" s="112">
        <f>IF(OR(I25="NA",Table4!I25="NA",Table5!I25="NA"),"NA",-SUM(I25)+SUM(Table4!I25)+SUM(Table5!I25))</f>
        <v>0</v>
      </c>
      <c r="J70" s="112">
        <f>IF(OR(J25="NA",Table4!J25="NA",Table5!J25="NA"),"NA",-SUM(J25)+SUM(Table4!J25)+SUM(Table5!J25))</f>
        <v>1.4210854715202004E-14</v>
      </c>
      <c r="K70" s="112">
        <f>IF(OR(K25="NA",Table4!K25="NA",Table5!K25="NA"),"NA",-SUM(K25)+SUM(Table4!K25)+SUM(Table5!K25))</f>
        <v>1.0000000000047748E-3</v>
      </c>
      <c r="L70" s="112">
        <f>IF(OR(L25="NA",Table4!L25="NA",Table5!L25="NA"),"NA",-SUM(L25)+SUM(Table4!L25)+SUM(Table5!L25))</f>
        <v>1.9095836023552692E-14</v>
      </c>
      <c r="M70" s="112">
        <f>IF(OR(M25="NA",Table4!M25="NA",Table5!M25="NA"),"NA",-SUM(M25)+SUM(Table4!M25)+SUM(Table5!M25))</f>
        <v>-1.1368683772161603E-13</v>
      </c>
      <c r="N70" s="112">
        <f>IF(OR(N25="NA",Table4!N25="NA",Table5!N25="NA"),"NA",-SUM(N25)+SUM(Table4!N25)+SUM(Table5!N25))</f>
        <v>-1.00000000009004E-3</v>
      </c>
      <c r="O70" s="603"/>
      <c r="P70" s="139"/>
      <c r="Q70" s="139"/>
    </row>
    <row r="71" spans="2:17" ht="10.35" hidden="1" customHeight="1" x14ac:dyDescent="0.25">
      <c r="B71" s="113"/>
      <c r="C71" s="111" t="s">
        <v>2565</v>
      </c>
      <c r="D71" s="111" t="s">
        <v>345</v>
      </c>
      <c r="E71" s="112" t="str">
        <f>IF(OR(E26="NA",Table4!E26="NA",Table5!E26="NA"),"NA",-SUM(E26)+SUM(Table4!E26)+SUM(Table5!E26))</f>
        <v>NA</v>
      </c>
      <c r="F71" s="112" t="str">
        <f>IF(OR(F26="NA",Table4!F26="NA",Table5!F26="NA"),"NA",-SUM(F26)+SUM(Table4!F26)+SUM(Table5!F26))</f>
        <v>NA</v>
      </c>
      <c r="G71" s="112" t="str">
        <f>IF(OR(G26="NA",Table4!G26="NA",Table5!G26="NA"),"NA",-SUM(G26)+SUM(Table4!G26)+SUM(Table5!G26))</f>
        <v>NA</v>
      </c>
      <c r="H71" s="112" t="str">
        <f>IF(OR(H26="NA",Table4!H26="NA",Table5!H26="NA"),"NA",-SUM(H26)+SUM(Table4!H26)+SUM(Table5!H26))</f>
        <v>NA</v>
      </c>
      <c r="I71" s="112" t="str">
        <f>IF(OR(I26="NA",Table4!I26="NA",Table5!I26="NA"),"NA",-SUM(I26)+SUM(Table4!I26)+SUM(Table5!I26))</f>
        <v>NA</v>
      </c>
      <c r="J71" s="112" t="str">
        <f>IF(OR(J26="NA",Table4!J26="NA",Table5!J26="NA"),"NA",-SUM(J26)+SUM(Table4!J26)+SUM(Table5!J26))</f>
        <v>NA</v>
      </c>
      <c r="K71" s="112" t="str">
        <f>IF(OR(K26="NA",Table4!K26="NA",Table5!K26="NA"),"NA",-SUM(K26)+SUM(Table4!K26)+SUM(Table5!K26))</f>
        <v>NA</v>
      </c>
      <c r="L71" s="112" t="str">
        <f>IF(OR(L26="NA",Table4!L26="NA",Table5!L26="NA"),"NA",-SUM(L26)+SUM(Table4!L26)+SUM(Table5!L26))</f>
        <v>NA</v>
      </c>
      <c r="M71" s="112" t="str">
        <f>IF(OR(M26="NA",Table4!M26="NA",Table5!M26="NA"),"NA",-SUM(M26)+SUM(Table4!M26)+SUM(Table5!M26))</f>
        <v>NA</v>
      </c>
      <c r="N71" s="112" t="str">
        <f>IF(OR(N26="NA",Table4!N26="NA",Table5!N26="NA"),"NA",-SUM(N26)+SUM(Table4!N26)+SUM(Table5!N26))</f>
        <v>NA</v>
      </c>
      <c r="O71" s="603"/>
      <c r="P71" s="139"/>
      <c r="Q71" s="139"/>
    </row>
    <row r="72" spans="2:17" ht="10.35" hidden="1" customHeight="1" x14ac:dyDescent="0.25">
      <c r="B72" s="113"/>
      <c r="C72" s="111" t="s">
        <v>2566</v>
      </c>
      <c r="D72" s="111" t="s">
        <v>345</v>
      </c>
      <c r="E72" s="112" t="str">
        <f>IF(OR(E27="NA",Table4!E27="NA",Table5!E27="NA"),"NA",-SUM(E27)+SUM(Table4!E27)+SUM(Table5!E27))</f>
        <v>NA</v>
      </c>
      <c r="F72" s="112" t="str">
        <f>IF(OR(F27="NA",Table4!F27="NA",Table5!F27="NA"),"NA",-SUM(F27)+SUM(Table4!F27)+SUM(Table5!F27))</f>
        <v>NA</v>
      </c>
      <c r="G72" s="112" t="str">
        <f>IF(OR(G27="NA",Table4!G27="NA",Table5!G27="NA"),"NA",-SUM(G27)+SUM(Table4!G27)+SUM(Table5!G27))</f>
        <v>NA</v>
      </c>
      <c r="H72" s="112" t="str">
        <f>IF(OR(H27="NA",Table4!H27="NA",Table5!H27="NA"),"NA",-SUM(H27)+SUM(Table4!H27)+SUM(Table5!H27))</f>
        <v>NA</v>
      </c>
      <c r="I72" s="112" t="str">
        <f>IF(OR(I27="NA",Table4!I27="NA",Table5!I27="NA"),"NA",-SUM(I27)+SUM(Table4!I27)+SUM(Table5!I27))</f>
        <v>NA</v>
      </c>
      <c r="J72" s="112" t="str">
        <f>IF(OR(J27="NA",Table4!J27="NA",Table5!J27="NA"),"NA",-SUM(J27)+SUM(Table4!J27)+SUM(Table5!J27))</f>
        <v>NA</v>
      </c>
      <c r="K72" s="112" t="str">
        <f>IF(OR(K27="NA",Table4!K27="NA",Table5!K27="NA"),"NA",-SUM(K27)+SUM(Table4!K27)+SUM(Table5!K27))</f>
        <v>NA</v>
      </c>
      <c r="L72" s="112" t="str">
        <f>IF(OR(L27="NA",Table4!L27="NA",Table5!L27="NA"),"NA",-SUM(L27)+SUM(Table4!L27)+SUM(Table5!L27))</f>
        <v>NA</v>
      </c>
      <c r="M72" s="112" t="str">
        <f>IF(OR(M27="NA",Table4!M27="NA",Table5!M27="NA"),"NA",-SUM(M27)+SUM(Table4!M27)+SUM(Table5!M27))</f>
        <v>NA</v>
      </c>
      <c r="N72" s="112" t="str">
        <f>IF(OR(N27="NA",Table4!N27="NA",Table5!N27="NA"),"NA",-SUM(N27)+SUM(Table4!N27)+SUM(Table5!N27))</f>
        <v>NA</v>
      </c>
      <c r="O72" s="603"/>
      <c r="P72" s="139"/>
      <c r="Q72" s="139"/>
    </row>
    <row r="73" spans="2:17" ht="10.35" hidden="1" customHeight="1" x14ac:dyDescent="0.25">
      <c r="B73" s="113"/>
      <c r="C73" s="111" t="s">
        <v>2567</v>
      </c>
      <c r="D73" s="111" t="s">
        <v>345</v>
      </c>
      <c r="E73" s="112" t="str">
        <f>IF(OR(E28="NA",Table4!E28="NA",Table5!E28="NA"),"NA",-SUM(E28)+SUM(Table4!E28)+SUM(Table5!E28))</f>
        <v>NA</v>
      </c>
      <c r="F73" s="112" t="str">
        <f>IF(OR(F28="NA",Table4!F28="NA",Table5!F28="NA"),"NA",-SUM(F28)+SUM(Table4!F28)+SUM(Table5!F28))</f>
        <v>NA</v>
      </c>
      <c r="G73" s="112" t="str">
        <f>IF(OR(G28="NA",Table4!G28="NA",Table5!G28="NA"),"NA",-SUM(G28)+SUM(Table4!G28)+SUM(Table5!G28))</f>
        <v>NA</v>
      </c>
      <c r="H73" s="112" t="str">
        <f>IF(OR(H28="NA",Table4!H28="NA",Table5!H28="NA"),"NA",-SUM(H28)+SUM(Table4!H28)+SUM(Table5!H28))</f>
        <v>NA</v>
      </c>
      <c r="I73" s="112" t="str">
        <f>IF(OR(I28="NA",Table4!I28="NA",Table5!I28="NA"),"NA",-SUM(I28)+SUM(Table4!I28)+SUM(Table5!I28))</f>
        <v>NA</v>
      </c>
      <c r="J73" s="112" t="str">
        <f>IF(OR(J28="NA",Table4!J28="NA",Table5!J28="NA"),"NA",-SUM(J28)+SUM(Table4!J28)+SUM(Table5!J28))</f>
        <v>NA</v>
      </c>
      <c r="K73" s="112" t="str">
        <f>IF(OR(K28="NA",Table4!K28="NA",Table5!K28="NA"),"NA",-SUM(K28)+SUM(Table4!K28)+SUM(Table5!K28))</f>
        <v>NA</v>
      </c>
      <c r="L73" s="112" t="str">
        <f>IF(OR(L28="NA",Table4!L28="NA",Table5!L28="NA"),"NA",-SUM(L28)+SUM(Table4!L28)+SUM(Table5!L28))</f>
        <v>NA</v>
      </c>
      <c r="M73" s="112" t="str">
        <f>IF(OR(M28="NA",Table4!M28="NA",Table5!M28="NA"),"NA",-SUM(M28)+SUM(Table4!M28)+SUM(Table5!M28))</f>
        <v>NA</v>
      </c>
      <c r="N73" s="112" t="str">
        <f>IF(OR(N28="NA",Table4!N28="NA",Table5!N28="NA"),"NA",-SUM(N28)+SUM(Table4!N28)+SUM(Table5!N28))</f>
        <v>NA</v>
      </c>
      <c r="O73" s="603"/>
      <c r="P73" s="139"/>
      <c r="Q73" s="139"/>
    </row>
    <row r="74" spans="2:17" ht="10.35" hidden="1" customHeight="1" x14ac:dyDescent="0.25">
      <c r="B74" s="113"/>
      <c r="C74" s="111" t="s">
        <v>2568</v>
      </c>
      <c r="D74" s="111" t="s">
        <v>345</v>
      </c>
      <c r="E74" s="112" t="str">
        <f>IF(OR(E29="NA",Table4!E29="NA",Table5!E29="NA"),"NA",-SUM(E29)+SUM(Table4!E29)+SUM(Table5!E29))</f>
        <v>NA</v>
      </c>
      <c r="F74" s="112" t="str">
        <f>IF(OR(F29="NA",Table4!F29="NA",Table5!F29="NA"),"NA",-SUM(F29)+SUM(Table4!F29)+SUM(Table5!F29))</f>
        <v>NA</v>
      </c>
      <c r="G74" s="112" t="str">
        <f>IF(OR(G29="NA",Table4!G29="NA",Table5!G29="NA"),"NA",-SUM(G29)+SUM(Table4!G29)+SUM(Table5!G29))</f>
        <v>NA</v>
      </c>
      <c r="H74" s="112" t="str">
        <f>IF(OR(H29="NA",Table4!H29="NA",Table5!H29="NA"),"NA",-SUM(H29)+SUM(Table4!H29)+SUM(Table5!H29))</f>
        <v>NA</v>
      </c>
      <c r="I74" s="112" t="str">
        <f>IF(OR(I29="NA",Table4!I29="NA",Table5!I29="NA"),"NA",-SUM(I29)+SUM(Table4!I29)+SUM(Table5!I29))</f>
        <v>NA</v>
      </c>
      <c r="J74" s="112" t="str">
        <f>IF(OR(J29="NA",Table4!J29="NA",Table5!J29="NA"),"NA",-SUM(J29)+SUM(Table4!J29)+SUM(Table5!J29))</f>
        <v>NA</v>
      </c>
      <c r="K74" s="112" t="str">
        <f>IF(OR(K29="NA",Table4!K29="NA",Table5!K29="NA"),"NA",-SUM(K29)+SUM(Table4!K29)+SUM(Table5!K29))</f>
        <v>NA</v>
      </c>
      <c r="L74" s="112" t="str">
        <f>IF(OR(L29="NA",Table4!L29="NA",Table5!L29="NA"),"NA",-SUM(L29)+SUM(Table4!L29)+SUM(Table5!L29))</f>
        <v>NA</v>
      </c>
      <c r="M74" s="112" t="str">
        <f>IF(OR(M29="NA",Table4!M29="NA",Table5!M29="NA"),"NA",-SUM(M29)+SUM(Table4!M29)+SUM(Table5!M29))</f>
        <v>NA</v>
      </c>
      <c r="N74" s="112" t="str">
        <f>IF(OR(N29="NA",Table4!N29="NA",Table5!N29="NA"),"NA",-SUM(N29)+SUM(Table4!N29)+SUM(Table5!N29))</f>
        <v>NA</v>
      </c>
      <c r="O74" s="603"/>
      <c r="P74" s="139"/>
      <c r="Q74" s="139"/>
    </row>
    <row r="75" spans="2:17" ht="10.35" hidden="1" customHeight="1" x14ac:dyDescent="0.25">
      <c r="B75" s="113"/>
      <c r="C75" s="111" t="s">
        <v>2569</v>
      </c>
      <c r="D75" s="111" t="s">
        <v>345</v>
      </c>
      <c r="E75" s="112" t="str">
        <f>IF(OR(E30="NA",Table4!E30="NA",Table5!E30="NA"),"NA",-SUM(E30)+SUM(Table4!E30)+SUM(Table5!E30))</f>
        <v>NA</v>
      </c>
      <c r="F75" s="112" t="str">
        <f>IF(OR(F30="NA",Table4!F30="NA",Table5!F30="NA"),"NA",-SUM(F30)+SUM(Table4!F30)+SUM(Table5!F30))</f>
        <v>NA</v>
      </c>
      <c r="G75" s="112" t="str">
        <f>IF(OR(G30="NA",Table4!G30="NA",Table5!G30="NA"),"NA",-SUM(G30)+SUM(Table4!G30)+SUM(Table5!G30))</f>
        <v>NA</v>
      </c>
      <c r="H75" s="112" t="str">
        <f>IF(OR(H30="NA",Table4!H30="NA",Table5!H30="NA"),"NA",-SUM(H30)+SUM(Table4!H30)+SUM(Table5!H30))</f>
        <v>NA</v>
      </c>
      <c r="I75" s="112" t="str">
        <f>IF(OR(I30="NA",Table4!I30="NA",Table5!I30="NA"),"NA",-SUM(I30)+SUM(Table4!I30)+SUM(Table5!I30))</f>
        <v>NA</v>
      </c>
      <c r="J75" s="112" t="str">
        <f>IF(OR(J30="NA",Table4!J30="NA",Table5!J30="NA"),"NA",-SUM(J30)+SUM(Table4!J30)+SUM(Table5!J30))</f>
        <v>NA</v>
      </c>
      <c r="K75" s="112" t="str">
        <f>IF(OR(K30="NA",Table4!K30="NA",Table5!K30="NA"),"NA",-SUM(K30)+SUM(Table4!K30)+SUM(Table5!K30))</f>
        <v>NA</v>
      </c>
      <c r="L75" s="112" t="str">
        <f>IF(OR(L30="NA",Table4!L30="NA",Table5!L30="NA"),"NA",-SUM(L30)+SUM(Table4!L30)+SUM(Table5!L30))</f>
        <v>NA</v>
      </c>
      <c r="M75" s="112" t="str">
        <f>IF(OR(M30="NA",Table4!M30="NA",Table5!M30="NA"),"NA",-SUM(M30)+SUM(Table4!M30)+SUM(Table5!M30))</f>
        <v>NA</v>
      </c>
      <c r="N75" s="112" t="str">
        <f>IF(OR(N30="NA",Table4!N30="NA",Table5!N30="NA"),"NA",-SUM(N30)+SUM(Table4!N30)+SUM(Table5!N30))</f>
        <v>NA</v>
      </c>
      <c r="O75" s="603"/>
      <c r="P75" s="139"/>
      <c r="Q75" s="139"/>
    </row>
    <row r="76" spans="2:17" ht="10.35" hidden="1" customHeight="1" x14ac:dyDescent="0.25">
      <c r="B76" s="113"/>
      <c r="C76" s="111" t="s">
        <v>2570</v>
      </c>
      <c r="D76" s="111" t="s">
        <v>345</v>
      </c>
      <c r="E76" s="112" t="str">
        <f>IF(OR(E31="NA",Table4!E31="NA",Table5!E31="NA"),"NA",-SUM(E31)+SUM(Table4!E31)+SUM(Table5!E31))</f>
        <v>NA</v>
      </c>
      <c r="F76" s="112" t="str">
        <f>IF(OR(F31="NA",Table4!F31="NA",Table5!F31="NA"),"NA",-SUM(F31)+SUM(Table4!F31)+SUM(Table5!F31))</f>
        <v>NA</v>
      </c>
      <c r="G76" s="112" t="str">
        <f>IF(OR(G31="NA",Table4!G31="NA",Table5!G31="NA"),"NA",-SUM(G31)+SUM(Table4!G31)+SUM(Table5!G31))</f>
        <v>NA</v>
      </c>
      <c r="H76" s="112" t="str">
        <f>IF(OR(H31="NA",Table4!H31="NA",Table5!H31="NA"),"NA",-SUM(H31)+SUM(Table4!H31)+SUM(Table5!H31))</f>
        <v>NA</v>
      </c>
      <c r="I76" s="112" t="str">
        <f>IF(OR(I31="NA",Table4!I31="NA",Table5!I31="NA"),"NA",-SUM(I31)+SUM(Table4!I31)+SUM(Table5!I31))</f>
        <v>NA</v>
      </c>
      <c r="J76" s="112" t="str">
        <f>IF(OR(J31="NA",Table4!J31="NA",Table5!J31="NA"),"NA",-SUM(J31)+SUM(Table4!J31)+SUM(Table5!J31))</f>
        <v>NA</v>
      </c>
      <c r="K76" s="112" t="str">
        <f>IF(OR(K31="NA",Table4!K31="NA",Table5!K31="NA"),"NA",-SUM(K31)+SUM(Table4!K31)+SUM(Table5!K31))</f>
        <v>NA</v>
      </c>
      <c r="L76" s="112" t="str">
        <f>IF(OR(L31="NA",Table4!L31="NA",Table5!L31="NA"),"NA",-SUM(L31)+SUM(Table4!L31)+SUM(Table5!L31))</f>
        <v>NA</v>
      </c>
      <c r="M76" s="112" t="str">
        <f>IF(OR(M31="NA",Table4!M31="NA",Table5!M31="NA"),"NA",-SUM(M31)+SUM(Table4!M31)+SUM(Table5!M31))</f>
        <v>NA</v>
      </c>
      <c r="N76" s="112" t="str">
        <f>IF(OR(N31="NA",Table4!N31="NA",Table5!N31="NA"),"NA",-SUM(N31)+SUM(Table4!N31)+SUM(Table5!N31))</f>
        <v>NA</v>
      </c>
      <c r="O76" s="603"/>
      <c r="P76" s="139"/>
      <c r="Q76" s="139"/>
    </row>
    <row r="77" spans="2:17" ht="10.35" hidden="1" customHeight="1" x14ac:dyDescent="0.25">
      <c r="B77" s="113"/>
      <c r="C77" s="111" t="s">
        <v>2571</v>
      </c>
      <c r="D77" s="111" t="s">
        <v>345</v>
      </c>
      <c r="E77" s="112" t="str">
        <f>IF(OR(E32="NA",Table4!E32="NA",Table5!E32="NA"),"NA",-SUM(E32)+SUM(Table4!E32)+SUM(Table5!E32))</f>
        <v>NA</v>
      </c>
      <c r="F77" s="112" t="str">
        <f>IF(OR(F32="NA",Table4!F32="NA",Table5!F32="NA"),"NA",-SUM(F32)+SUM(Table4!F32)+SUM(Table5!F32))</f>
        <v>NA</v>
      </c>
      <c r="G77" s="112" t="str">
        <f>IF(OR(G32="NA",Table4!G32="NA",Table5!G32="NA"),"NA",-SUM(G32)+SUM(Table4!G32)+SUM(Table5!G32))</f>
        <v>NA</v>
      </c>
      <c r="H77" s="112" t="str">
        <f>IF(OR(H32="NA",Table4!H32="NA",Table5!H32="NA"),"NA",-SUM(H32)+SUM(Table4!H32)+SUM(Table5!H32))</f>
        <v>NA</v>
      </c>
      <c r="I77" s="112" t="str">
        <f>IF(OR(I32="NA",Table4!I32="NA",Table5!I32="NA"),"NA",-SUM(I32)+SUM(Table4!I32)+SUM(Table5!I32))</f>
        <v>NA</v>
      </c>
      <c r="J77" s="112" t="str">
        <f>IF(OR(J32="NA",Table4!J32="NA",Table5!J32="NA"),"NA",-SUM(J32)+SUM(Table4!J32)+SUM(Table5!J32))</f>
        <v>NA</v>
      </c>
      <c r="K77" s="112" t="str">
        <f>IF(OR(K32="NA",Table4!K32="NA",Table5!K32="NA"),"NA",-SUM(K32)+SUM(Table4!K32)+SUM(Table5!K32))</f>
        <v>NA</v>
      </c>
      <c r="L77" s="112" t="str">
        <f>IF(OR(L32="NA",Table4!L32="NA",Table5!L32="NA"),"NA",-SUM(L32)+SUM(Table4!L32)+SUM(Table5!L32))</f>
        <v>NA</v>
      </c>
      <c r="M77" s="112" t="str">
        <f>IF(OR(M32="NA",Table4!M32="NA",Table5!M32="NA"),"NA",-SUM(M32)+SUM(Table4!M32)+SUM(Table5!M32))</f>
        <v>NA</v>
      </c>
      <c r="N77" s="112" t="str">
        <f>IF(OR(N32="NA",Table4!N32="NA",Table5!N32="NA"),"NA",-SUM(N32)+SUM(Table4!N32)+SUM(Table5!N32))</f>
        <v>NA</v>
      </c>
      <c r="O77" s="603"/>
      <c r="P77" s="139"/>
      <c r="Q77" s="139"/>
    </row>
    <row r="78" spans="2:17" ht="10.35" hidden="1" customHeight="1" x14ac:dyDescent="0.25">
      <c r="B78" s="113"/>
      <c r="C78" s="111" t="s">
        <v>2572</v>
      </c>
      <c r="D78" s="111" t="s">
        <v>345</v>
      </c>
      <c r="E78" s="112" t="str">
        <f>IF(OR(E33="NA",Table4!E33="NA",Table5!E33="NA"),"NA",-SUM(E33)+SUM(Table4!E33)+SUM(Table5!E33))</f>
        <v>NA</v>
      </c>
      <c r="F78" s="112" t="str">
        <f>IF(OR(F33="NA",Table4!F33="NA",Table5!F33="NA"),"NA",-SUM(F33)+SUM(Table4!F33)+SUM(Table5!F33))</f>
        <v>NA</v>
      </c>
      <c r="G78" s="112" t="str">
        <f>IF(OR(G33="NA",Table4!G33="NA",Table5!G33="NA"),"NA",-SUM(G33)+SUM(Table4!G33)+SUM(Table5!G33))</f>
        <v>NA</v>
      </c>
      <c r="H78" s="112" t="str">
        <f>IF(OR(H33="NA",Table4!H33="NA",Table5!H33="NA"),"NA",-SUM(H33)+SUM(Table4!H33)+SUM(Table5!H33))</f>
        <v>NA</v>
      </c>
      <c r="I78" s="112" t="str">
        <f>IF(OR(I33="NA",Table4!I33="NA",Table5!I33="NA"),"NA",-SUM(I33)+SUM(Table4!I33)+SUM(Table5!I33))</f>
        <v>NA</v>
      </c>
      <c r="J78" s="112" t="str">
        <f>IF(OR(J33="NA",Table4!J33="NA",Table5!J33="NA"),"NA",-SUM(J33)+SUM(Table4!J33)+SUM(Table5!J33))</f>
        <v>NA</v>
      </c>
      <c r="K78" s="112" t="str">
        <f>IF(OR(K33="NA",Table4!K33="NA",Table5!K33="NA"),"NA",-SUM(K33)+SUM(Table4!K33)+SUM(Table5!K33))</f>
        <v>NA</v>
      </c>
      <c r="L78" s="112" t="str">
        <f>IF(OR(L33="NA",Table4!L33="NA",Table5!L33="NA"),"NA",-SUM(L33)+SUM(Table4!L33)+SUM(Table5!L33))</f>
        <v>NA</v>
      </c>
      <c r="M78" s="112" t="str">
        <f>IF(OR(M33="NA",Table4!M33="NA",Table5!M33="NA"),"NA",-SUM(M33)+SUM(Table4!M33)+SUM(Table5!M33))</f>
        <v>NA</v>
      </c>
      <c r="N78" s="112" t="str">
        <f>IF(OR(N33="NA",Table4!N33="NA",Table5!N33="NA"),"NA",-SUM(N33)+SUM(Table4!N33)+SUM(Table5!N33))</f>
        <v>NA</v>
      </c>
      <c r="O78" s="603"/>
      <c r="P78" s="139"/>
      <c r="Q78" s="139"/>
    </row>
    <row r="79" spans="2:17" ht="10.35" hidden="1" customHeight="1" x14ac:dyDescent="0.25">
      <c r="B79" s="113"/>
      <c r="C79" s="111" t="s">
        <v>2573</v>
      </c>
      <c r="D79" s="111" t="s">
        <v>345</v>
      </c>
      <c r="E79" s="112" t="str">
        <f>IF(OR(E34="NA",Table4!E34="NA",Table5!E34="NA"),"NA",-SUM(E34)+SUM(Table4!E34)+SUM(Table5!E34))</f>
        <v>NA</v>
      </c>
      <c r="F79" s="112" t="str">
        <f>IF(OR(F34="NA",Table4!F34="NA",Table5!F34="NA"),"NA",-SUM(F34)+SUM(Table4!F34)+SUM(Table5!F34))</f>
        <v>NA</v>
      </c>
      <c r="G79" s="112" t="str">
        <f>IF(OR(G34="NA",Table4!G34="NA",Table5!G34="NA"),"NA",-SUM(G34)+SUM(Table4!G34)+SUM(Table5!G34))</f>
        <v>NA</v>
      </c>
      <c r="H79" s="112" t="str">
        <f>IF(OR(H34="NA",Table4!H34="NA",Table5!H34="NA"),"NA",-SUM(H34)+SUM(Table4!H34)+SUM(Table5!H34))</f>
        <v>NA</v>
      </c>
      <c r="I79" s="112" t="str">
        <f>IF(OR(I34="NA",Table4!I34="NA",Table5!I34="NA"),"NA",-SUM(I34)+SUM(Table4!I34)+SUM(Table5!I34))</f>
        <v>NA</v>
      </c>
      <c r="J79" s="112" t="str">
        <f>IF(OR(J34="NA",Table4!J34="NA",Table5!J34="NA"),"NA",-SUM(J34)+SUM(Table4!J34)+SUM(Table5!J34))</f>
        <v>NA</v>
      </c>
      <c r="K79" s="112" t="str">
        <f>IF(OR(K34="NA",Table4!K34="NA",Table5!K34="NA"),"NA",-SUM(K34)+SUM(Table4!K34)+SUM(Table5!K34))</f>
        <v>NA</v>
      </c>
      <c r="L79" s="112" t="str">
        <f>IF(OR(L34="NA",Table4!L34="NA",Table5!L34="NA"),"NA",-SUM(L34)+SUM(Table4!L34)+SUM(Table5!L34))</f>
        <v>NA</v>
      </c>
      <c r="M79" s="112" t="str">
        <f>IF(OR(M34="NA",Table4!M34="NA",Table5!M34="NA"),"NA",-SUM(M34)+SUM(Table4!M34)+SUM(Table5!M34))</f>
        <v>NA</v>
      </c>
      <c r="N79" s="112" t="str">
        <f>IF(OR(N34="NA",Table4!N34="NA",Table5!N34="NA"),"NA",-SUM(N34)+SUM(Table4!N34)+SUM(Table5!N34))</f>
        <v>NA</v>
      </c>
      <c r="O79" s="603"/>
      <c r="P79" s="139"/>
      <c r="Q79" s="139"/>
    </row>
    <row r="80" spans="2:17" ht="10.35" hidden="1" customHeight="1" x14ac:dyDescent="0.25">
      <c r="B80" s="113"/>
      <c r="C80" s="111" t="s">
        <v>2574</v>
      </c>
      <c r="D80" s="111" t="s">
        <v>345</v>
      </c>
      <c r="E80" s="112" t="str">
        <f>IF(OR(E35="NA",Table4!E35="NA",Table5!E35="NA"),"NA",-SUM(E35)+SUM(Table4!E35)+SUM(Table5!E35))</f>
        <v>NA</v>
      </c>
      <c r="F80" s="112" t="str">
        <f>IF(OR(F35="NA",Table4!F35="NA",Table5!F35="NA"),"NA",-SUM(F35)+SUM(Table4!F35)+SUM(Table5!F35))</f>
        <v>NA</v>
      </c>
      <c r="G80" s="112" t="str">
        <f>IF(OR(G35="NA",Table4!G35="NA",Table5!G35="NA"),"NA",-SUM(G35)+SUM(Table4!G35)+SUM(Table5!G35))</f>
        <v>NA</v>
      </c>
      <c r="H80" s="112" t="str">
        <f>IF(OR(H35="NA",Table4!H35="NA",Table5!H35="NA"),"NA",-SUM(H35)+SUM(Table4!H35)+SUM(Table5!H35))</f>
        <v>NA</v>
      </c>
      <c r="I80" s="112" t="str">
        <f>IF(OR(I35="NA",Table4!I35="NA",Table5!I35="NA"),"NA",-SUM(I35)+SUM(Table4!I35)+SUM(Table5!I35))</f>
        <v>NA</v>
      </c>
      <c r="J80" s="112" t="str">
        <f>IF(OR(J35="NA",Table4!J35="NA",Table5!J35="NA"),"NA",-SUM(J35)+SUM(Table4!J35)+SUM(Table5!J35))</f>
        <v>NA</v>
      </c>
      <c r="K80" s="112" t="str">
        <f>IF(OR(K35="NA",Table4!K35="NA",Table5!K35="NA"),"NA",-SUM(K35)+SUM(Table4!K35)+SUM(Table5!K35))</f>
        <v>NA</v>
      </c>
      <c r="L80" s="112" t="str">
        <f>IF(OR(L35="NA",Table4!L35="NA",Table5!L35="NA"),"NA",-SUM(L35)+SUM(Table4!L35)+SUM(Table5!L35))</f>
        <v>NA</v>
      </c>
      <c r="M80" s="112" t="str">
        <f>IF(OR(M35="NA",Table4!M35="NA",Table5!M35="NA"),"NA",-SUM(M35)+SUM(Table4!M35)+SUM(Table5!M35))</f>
        <v>NA</v>
      </c>
      <c r="N80" s="112" t="str">
        <f>IF(OR(N35="NA",Table4!N35="NA",Table5!N35="NA"),"NA",-SUM(N35)+SUM(Table4!N35)+SUM(Table5!N35))</f>
        <v>NA</v>
      </c>
      <c r="O80" s="603"/>
      <c r="P80" s="139"/>
      <c r="Q80" s="139"/>
    </row>
    <row r="81" spans="2:17" ht="10.35" hidden="1" customHeight="1" x14ac:dyDescent="0.25">
      <c r="B81" s="113"/>
      <c r="C81" s="111" t="s">
        <v>2575</v>
      </c>
      <c r="D81" s="111" t="s">
        <v>345</v>
      </c>
      <c r="E81" s="112">
        <f>IF(OR(E37="NA",Table4!E37="NA",Table5!E37="NA"),"NA",-SUM(E37)+SUM(Table4!E37)+SUM(Table5!E37))</f>
        <v>6.9999999999694751E-3</v>
      </c>
      <c r="F81" s="112">
        <f>IF(OR(F37="NA",Table4!F37="NA",Table5!F37="NA"),"NA",-SUM(F37)+SUM(Table4!F37)+SUM(Table5!F37))</f>
        <v>0</v>
      </c>
      <c r="G81" s="112">
        <f>IF(OR(G37="NA",Table4!G37="NA",Table5!G37="NA"),"NA",-SUM(G37)+SUM(Table4!G37)+SUM(Table5!G37))</f>
        <v>1.0000000000331966E-3</v>
      </c>
      <c r="H81" s="112">
        <f>IF(OR(H37="NA",Table4!H37="NA",Table5!H37="NA"),"NA",-SUM(H37)+SUM(Table4!H37)+SUM(Table5!H37))</f>
        <v>1.0000000005589982E-3</v>
      </c>
      <c r="I81" s="112">
        <f>IF(OR(I37="NA",Table4!I37="NA",Table5!I37="NA"),"NA",-SUM(I37)+SUM(Table4!I37)+SUM(Table5!I37))</f>
        <v>-1.0000000000047748E-3</v>
      </c>
      <c r="J81" s="112">
        <f>IF(OR(J37="NA",Table4!J37="NA",Table5!J37="NA"),"NA",-SUM(J37)+SUM(Table4!J37)+SUM(Table5!J37))</f>
        <v>-5.6843418860808015E-14</v>
      </c>
      <c r="K81" s="112">
        <f>IF(OR(K37="NA",Table4!K37="NA",Table5!K37="NA"),"NA",-SUM(K37)+SUM(Table4!K37)+SUM(Table5!K37))</f>
        <v>-9.9999999997635314E-4</v>
      </c>
      <c r="L81" s="112">
        <f>IF(OR(L37="NA",Table4!L37="NA",Table5!L37="NA"),"NA",-SUM(L37)+SUM(Table4!L37)+SUM(Table5!L37))</f>
        <v>0</v>
      </c>
      <c r="M81" s="112">
        <f>IF(OR(M37="NA",Table4!M37="NA",Table5!M37="NA"),"NA",-SUM(M37)+SUM(Table4!M37)+SUM(Table5!M37))</f>
        <v>-9.999999989531716E-4</v>
      </c>
      <c r="N81" s="112">
        <f>IF(OR(N37="NA",Table4!N37="NA",Table5!N37="NA"),"NA",-SUM(N37)+SUM(Table4!N37)+SUM(Table5!N37))</f>
        <v>6.8212102632969618E-13</v>
      </c>
      <c r="O81" s="603"/>
      <c r="P81" s="139"/>
      <c r="Q81" s="139"/>
    </row>
    <row r="82" spans="2:17" ht="10.35" hidden="1" customHeight="1" x14ac:dyDescent="0.25">
      <c r="B82" s="113"/>
      <c r="C82" s="111" t="s">
        <v>2576</v>
      </c>
      <c r="D82" s="111" t="s">
        <v>345</v>
      </c>
      <c r="E82" s="112" t="str">
        <f>IF(OR(E38="NA",Table4!E38="NA",Table5!E38="NA"),"NA",-SUM(E38)+SUM(Table4!E38)+SUM(Table5!E38))</f>
        <v>NA</v>
      </c>
      <c r="F82" s="112" t="str">
        <f>IF(OR(F38="NA",Table4!F38="NA",Table5!F38="NA"),"NA",-SUM(F38)+SUM(Table4!F38)+SUM(Table5!F38))</f>
        <v>NA</v>
      </c>
      <c r="G82" s="112" t="str">
        <f>IF(OR(G38="NA",Table4!G38="NA",Table5!G38="NA"),"NA",-SUM(G38)+SUM(Table4!G38)+SUM(Table5!G38))</f>
        <v>NA</v>
      </c>
      <c r="H82" s="112" t="str">
        <f>IF(OR(H38="NA",Table4!H38="NA",Table5!H38="NA"),"NA",-SUM(H38)+SUM(Table4!H38)+SUM(Table5!H38))</f>
        <v>NA</v>
      </c>
      <c r="I82" s="112" t="str">
        <f>IF(OR(I38="NA",Table4!I38="NA",Table5!I38="NA"),"NA",-SUM(I38)+SUM(Table4!I38)+SUM(Table5!I38))</f>
        <v>NA</v>
      </c>
      <c r="J82" s="112" t="str">
        <f>IF(OR(J38="NA",Table4!J38="NA",Table5!J38="NA"),"NA",-SUM(J38)+SUM(Table4!J38)+SUM(Table5!J38))</f>
        <v>NA</v>
      </c>
      <c r="K82" s="112" t="str">
        <f>IF(OR(K38="NA",Table4!K38="NA",Table5!K38="NA"),"NA",-SUM(K38)+SUM(Table4!K38)+SUM(Table5!K38))</f>
        <v>NA</v>
      </c>
      <c r="L82" s="112" t="str">
        <f>IF(OR(L38="NA",Table4!L38="NA",Table5!L38="NA"),"NA",-SUM(L38)+SUM(Table4!L38)+SUM(Table5!L38))</f>
        <v>NA</v>
      </c>
      <c r="M82" s="112" t="str">
        <f>IF(OR(M38="NA",Table4!M38="NA",Table5!M38="NA"),"NA",-SUM(M38)+SUM(Table4!M38)+SUM(Table5!M38))</f>
        <v>NA</v>
      </c>
      <c r="N82" s="112" t="str">
        <f>IF(OR(N38="NA",Table4!N38="NA",Table5!N38="NA"),"NA",-SUM(N38)+SUM(Table4!N38)+SUM(Table5!N38))</f>
        <v>NA</v>
      </c>
      <c r="O82" s="603"/>
      <c r="P82" s="139"/>
      <c r="Q82" s="139"/>
    </row>
    <row r="83" spans="2:17" ht="10.35" hidden="1" customHeight="1" x14ac:dyDescent="0.25">
      <c r="B83" s="113"/>
      <c r="C83" s="195" t="s">
        <v>2577</v>
      </c>
      <c r="D83" s="111"/>
      <c r="E83" s="112" t="str">
        <f>IF(OR(E39="NA",Table4!E39="NA",Table5!E39="NA"),"NA",-SUM(E39)+SUM(Table4!E39)+SUM(Table5!E39))</f>
        <v>NA</v>
      </c>
      <c r="F83" s="112" t="str">
        <f>IF(OR(F39="NA",Table4!F39="NA",Table5!F39="NA"),"NA",-SUM(F39)+SUM(Table4!F39)+SUM(Table5!F39))</f>
        <v>NA</v>
      </c>
      <c r="G83" s="112" t="str">
        <f>IF(OR(G39="NA",Table4!G39="NA",Table5!G39="NA"),"NA",-SUM(G39)+SUM(Table4!G39)+SUM(Table5!G39))</f>
        <v>NA</v>
      </c>
      <c r="H83" s="112" t="str">
        <f>IF(OR(H39="NA",Table4!H39="NA",Table5!H39="NA"),"NA",-SUM(H39)+SUM(Table4!H39)+SUM(Table5!H39))</f>
        <v>NA</v>
      </c>
      <c r="I83" s="112" t="str">
        <f>IF(OR(I39="NA",Table4!I39="NA",Table5!I39="NA"),"NA",-SUM(I39)+SUM(Table4!I39)+SUM(Table5!I39))</f>
        <v>NA</v>
      </c>
      <c r="J83" s="112" t="str">
        <f>IF(OR(J39="NA",Table4!J39="NA",Table5!J39="NA"),"NA",-SUM(J39)+SUM(Table4!J39)+SUM(Table5!J39))</f>
        <v>NA</v>
      </c>
      <c r="K83" s="112" t="str">
        <f>IF(OR(K39="NA",Table4!K39="NA",Table5!K39="NA"),"NA",-SUM(K39)+SUM(Table4!K39)+SUM(Table5!K39))</f>
        <v>NA</v>
      </c>
      <c r="L83" s="112" t="str">
        <f>IF(OR(L39="NA",Table4!L39="NA",Table5!L39="NA"),"NA",-SUM(L39)+SUM(Table4!L39)+SUM(Table5!L39))</f>
        <v>NA</v>
      </c>
      <c r="M83" s="112" t="str">
        <f>IF(OR(M39="NA",Table4!M39="NA",Table5!M39="NA"),"NA",-SUM(M39)+SUM(Table4!M39)+SUM(Table5!M39))</f>
        <v>NA</v>
      </c>
      <c r="N83" s="112" t="str">
        <f>IF(OR(N39="NA",Table4!N39="NA",Table5!N39="NA"),"NA",-SUM(N39)+SUM(Table4!N39)+SUM(Table5!N39))</f>
        <v>NA</v>
      </c>
      <c r="O83" s="603"/>
      <c r="P83" s="139"/>
      <c r="Q83" s="139"/>
    </row>
    <row r="84" spans="2:17" ht="10.35" hidden="1" customHeight="1" x14ac:dyDescent="0.25">
      <c r="B84" s="113"/>
      <c r="C84" s="195" t="s">
        <v>2578</v>
      </c>
      <c r="D84" s="111"/>
      <c r="E84" s="112" t="str">
        <f>IF(OR(E40="NA",Table4!E40="NA",Table5!E40="NA"),"NA",-SUM(E40)+SUM(Table4!E40)+SUM(Table5!E40))</f>
        <v>NA</v>
      </c>
      <c r="F84" s="112" t="str">
        <f>IF(OR(F40="NA",Table4!F40="NA",Table5!F40="NA"),"NA",-SUM(F40)+SUM(Table4!F40)+SUM(Table5!F40))</f>
        <v>NA</v>
      </c>
      <c r="G84" s="112" t="str">
        <f>IF(OR(G40="NA",Table4!G40="NA",Table5!G40="NA"),"NA",-SUM(G40)+SUM(Table4!G40)+SUM(Table5!G40))</f>
        <v>NA</v>
      </c>
      <c r="H84" s="112" t="str">
        <f>IF(OR(H40="NA",Table4!H40="NA",Table5!H40="NA"),"NA",-SUM(H40)+SUM(Table4!H40)+SUM(Table5!H40))</f>
        <v>NA</v>
      </c>
      <c r="I84" s="112" t="str">
        <f>IF(OR(I40="NA",Table4!I40="NA",Table5!I40="NA"),"NA",-SUM(I40)+SUM(Table4!I40)+SUM(Table5!I40))</f>
        <v>NA</v>
      </c>
      <c r="J84" s="112" t="str">
        <f>IF(OR(J40="NA",Table4!J40="NA",Table5!J40="NA"),"NA",-SUM(J40)+SUM(Table4!J40)+SUM(Table5!J40))</f>
        <v>NA</v>
      </c>
      <c r="K84" s="112" t="str">
        <f>IF(OR(K40="NA",Table4!K40="NA",Table5!K40="NA"),"NA",-SUM(K40)+SUM(Table4!K40)+SUM(Table5!K40))</f>
        <v>NA</v>
      </c>
      <c r="L84" s="112" t="str">
        <f>IF(OR(L40="NA",Table4!L40="NA",Table5!L40="NA"),"NA",-SUM(L40)+SUM(Table4!L40)+SUM(Table5!L40))</f>
        <v>NA</v>
      </c>
      <c r="M84" s="112" t="str">
        <f>IF(OR(M40="NA",Table4!M40="NA",Table5!M40="NA"),"NA",-SUM(M40)+SUM(Table4!M40)+SUM(Table5!M40))</f>
        <v>NA</v>
      </c>
      <c r="N84" s="112" t="str">
        <f>IF(OR(N40="NA",Table4!N40="NA",Table5!N40="NA"),"NA",-SUM(N40)+SUM(Table4!N40)+SUM(Table5!N40))</f>
        <v>NA</v>
      </c>
      <c r="O84" s="603"/>
      <c r="P84" s="139"/>
      <c r="Q84" s="139"/>
    </row>
    <row r="85" spans="2:17" ht="10.35" hidden="1" customHeight="1" x14ac:dyDescent="0.25">
      <c r="B85" s="113"/>
      <c r="C85" s="195" t="s">
        <v>2579</v>
      </c>
      <c r="D85" s="111"/>
      <c r="E85" s="112" t="str">
        <f>IF(OR(E41="NA",Table4!E41="NA",Table5!E41="NA"),"NA",-SUM(E41)+SUM(Table4!E41)+SUM(Table5!E41))</f>
        <v>NA</v>
      </c>
      <c r="F85" s="112" t="str">
        <f>IF(OR(F41="NA",Table4!F41="NA",Table5!F41="NA"),"NA",-SUM(F41)+SUM(Table4!F41)+SUM(Table5!F41))</f>
        <v>NA</v>
      </c>
      <c r="G85" s="112" t="str">
        <f>IF(OR(G41="NA",Table4!G41="NA",Table5!G41="NA"),"NA",-SUM(G41)+SUM(Table4!G41)+SUM(Table5!G41))</f>
        <v>NA</v>
      </c>
      <c r="H85" s="112" t="str">
        <f>IF(OR(H41="NA",Table4!H41="NA",Table5!H41="NA"),"NA",-SUM(H41)+SUM(Table4!H41)+SUM(Table5!H41))</f>
        <v>NA</v>
      </c>
      <c r="I85" s="112" t="str">
        <f>IF(OR(I41="NA",Table4!I41="NA",Table5!I41="NA"),"NA",-SUM(I41)+SUM(Table4!I41)+SUM(Table5!I41))</f>
        <v>NA</v>
      </c>
      <c r="J85" s="112" t="str">
        <f>IF(OR(J41="NA",Table4!J41="NA",Table5!J41="NA"),"NA",-SUM(J41)+SUM(Table4!J41)+SUM(Table5!J41))</f>
        <v>NA</v>
      </c>
      <c r="K85" s="112" t="str">
        <f>IF(OR(K41="NA",Table4!K41="NA",Table5!K41="NA"),"NA",-SUM(K41)+SUM(Table4!K41)+SUM(Table5!K41))</f>
        <v>NA</v>
      </c>
      <c r="L85" s="112" t="str">
        <f>IF(OR(L41="NA",Table4!L41="NA",Table5!L41="NA"),"NA",-SUM(L41)+SUM(Table4!L41)+SUM(Table5!L41))</f>
        <v>NA</v>
      </c>
      <c r="M85" s="112" t="str">
        <f>IF(OR(M41="NA",Table4!M41="NA",Table5!M41="NA"),"NA",-SUM(M41)+SUM(Table4!M41)+SUM(Table5!M41))</f>
        <v>NA</v>
      </c>
      <c r="N85" s="112" t="str">
        <f>IF(OR(N41="NA",Table4!N41="NA",Table5!N41="NA"),"NA",-SUM(N41)+SUM(Table4!N41)+SUM(Table5!N41))</f>
        <v>NA</v>
      </c>
      <c r="O85" s="603"/>
      <c r="P85" s="139"/>
      <c r="Q85" s="139"/>
    </row>
    <row r="86" spans="2:17" ht="10.35" hidden="1" customHeight="1" x14ac:dyDescent="0.25">
      <c r="B86" s="113"/>
      <c r="C86" s="111" t="s">
        <v>2580</v>
      </c>
      <c r="D86" s="111"/>
      <c r="E86" s="112" t="str">
        <f t="shared" ref="E86:N86" si="11">IF(OR(E38="NA",E26="NA",E27="NA",E28="NA",E29="NA",E31="NA",E33="NA"),"NA",-SUM(E38)+SUM(E26)+SUM(E27)+SUM(E28)+SUM(E29)+SUM(E31)+SUM(E33))</f>
        <v>NA</v>
      </c>
      <c r="F86" s="112" t="str">
        <f t="shared" si="11"/>
        <v>NA</v>
      </c>
      <c r="G86" s="112" t="str">
        <f t="shared" si="11"/>
        <v>NA</v>
      </c>
      <c r="H86" s="112" t="str">
        <f t="shared" si="11"/>
        <v>NA</v>
      </c>
      <c r="I86" s="112" t="str">
        <f t="shared" si="11"/>
        <v>NA</v>
      </c>
      <c r="J86" s="112" t="str">
        <f t="shared" si="11"/>
        <v>NA</v>
      </c>
      <c r="K86" s="112" t="str">
        <f t="shared" si="11"/>
        <v>NA</v>
      </c>
      <c r="L86" s="112" t="str">
        <f t="shared" si="11"/>
        <v>NA</v>
      </c>
      <c r="M86" s="112" t="str">
        <f t="shared" si="11"/>
        <v>NA</v>
      </c>
      <c r="N86" s="112" t="str">
        <f t="shared" si="11"/>
        <v>NA</v>
      </c>
      <c r="O86" s="603"/>
      <c r="P86" s="139"/>
      <c r="Q86" s="139"/>
    </row>
    <row r="87" spans="2:17" ht="10.35" hidden="1" customHeight="1" x14ac:dyDescent="0.25">
      <c r="B87" s="113"/>
      <c r="C87" s="111" t="s">
        <v>2581</v>
      </c>
      <c r="D87" s="111"/>
      <c r="E87" s="112" t="str">
        <f t="shared" ref="E87:N87" si="12">IF(OR(E39="NA",E26="NA",E27="NA",E28="NA",E29="NA",E33="NA"),"NA",-SUM(E39)+SUM(E26)+SUM(E27)+SUM(E28)+SUM(E29)+SUM(E33))</f>
        <v>NA</v>
      </c>
      <c r="F87" s="112" t="str">
        <f t="shared" si="12"/>
        <v>NA</v>
      </c>
      <c r="G87" s="112" t="str">
        <f t="shared" si="12"/>
        <v>NA</v>
      </c>
      <c r="H87" s="112" t="str">
        <f t="shared" si="12"/>
        <v>NA</v>
      </c>
      <c r="I87" s="112" t="str">
        <f t="shared" si="12"/>
        <v>NA</v>
      </c>
      <c r="J87" s="112" t="str">
        <f t="shared" si="12"/>
        <v>NA</v>
      </c>
      <c r="K87" s="112" t="str">
        <f t="shared" si="12"/>
        <v>NA</v>
      </c>
      <c r="L87" s="112" t="str">
        <f t="shared" si="12"/>
        <v>NA</v>
      </c>
      <c r="M87" s="112" t="str">
        <f t="shared" si="12"/>
        <v>NA</v>
      </c>
      <c r="N87" s="112" t="str">
        <f t="shared" si="12"/>
        <v>NA</v>
      </c>
      <c r="O87" s="603"/>
      <c r="P87" s="139"/>
      <c r="Q87" s="139"/>
    </row>
    <row r="88" spans="2:17" ht="10.35" hidden="1" customHeight="1" x14ac:dyDescent="0.25">
      <c r="B88" s="113"/>
      <c r="C88" s="111" t="s">
        <v>2582</v>
      </c>
      <c r="D88" s="111"/>
      <c r="E88" s="112" t="str">
        <f t="shared" ref="E88:N88" si="13">IF(OR(E40="NA",E26="NA",E27="NA",E28="NA",E29="NA"),"NA",-SUM(E40)+SUM(E26)+SUM(E27)+SUM(E28)+SUM(E29))</f>
        <v>NA</v>
      </c>
      <c r="F88" s="112" t="str">
        <f t="shared" si="13"/>
        <v>NA</v>
      </c>
      <c r="G88" s="112" t="str">
        <f t="shared" si="13"/>
        <v>NA</v>
      </c>
      <c r="H88" s="112" t="str">
        <f t="shared" si="13"/>
        <v>NA</v>
      </c>
      <c r="I88" s="112" t="str">
        <f t="shared" si="13"/>
        <v>NA</v>
      </c>
      <c r="J88" s="112" t="str">
        <f t="shared" si="13"/>
        <v>NA</v>
      </c>
      <c r="K88" s="112" t="str">
        <f t="shared" si="13"/>
        <v>NA</v>
      </c>
      <c r="L88" s="112" t="str">
        <f t="shared" si="13"/>
        <v>NA</v>
      </c>
      <c r="M88" s="112" t="str">
        <f t="shared" si="13"/>
        <v>NA</v>
      </c>
      <c r="N88" s="112" t="str">
        <f t="shared" si="13"/>
        <v>NA</v>
      </c>
      <c r="O88" s="603"/>
      <c r="P88" s="139"/>
      <c r="Q88" s="139"/>
    </row>
    <row r="89" spans="2:17" ht="10.35" hidden="1" customHeight="1" x14ac:dyDescent="0.25">
      <c r="B89" s="114"/>
      <c r="C89" s="115" t="s">
        <v>2583</v>
      </c>
      <c r="D89" s="115"/>
      <c r="E89" s="116" t="str">
        <f t="shared" ref="E89:N89" si="14">IF(OR(E41="NA",E28="NA",E29="NA"),"NA",-SUM(E41)+SUM(E28)+SUM(E29))</f>
        <v>NA</v>
      </c>
      <c r="F89" s="116" t="str">
        <f t="shared" si="14"/>
        <v>NA</v>
      </c>
      <c r="G89" s="116" t="str">
        <f t="shared" si="14"/>
        <v>NA</v>
      </c>
      <c r="H89" s="116" t="str">
        <f t="shared" si="14"/>
        <v>NA</v>
      </c>
      <c r="I89" s="116" t="str">
        <f t="shared" si="14"/>
        <v>NA</v>
      </c>
      <c r="J89" s="116" t="str">
        <f t="shared" si="14"/>
        <v>NA</v>
      </c>
      <c r="K89" s="116" t="str">
        <f t="shared" si="14"/>
        <v>NA</v>
      </c>
      <c r="L89" s="116" t="str">
        <f t="shared" si="14"/>
        <v>NA</v>
      </c>
      <c r="M89" s="116" t="str">
        <f t="shared" si="14"/>
        <v>NA</v>
      </c>
      <c r="N89" s="116" t="str">
        <f t="shared" si="14"/>
        <v>NA</v>
      </c>
      <c r="O89" s="603"/>
      <c r="P89" s="139"/>
      <c r="Q89" s="139"/>
    </row>
    <row r="90" spans="2:17" s="107" customFormat="1" ht="10.95" hidden="1" customHeight="1" x14ac:dyDescent="0.25">
      <c r="B90" s="106" t="s">
        <v>433</v>
      </c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555"/>
      <c r="P90" s="109"/>
      <c r="Q90" s="109"/>
    </row>
    <row r="91" spans="2:17" s="107" customFormat="1" ht="10.95" hidden="1" customHeight="1" x14ac:dyDescent="0.25">
      <c r="B91" s="106"/>
      <c r="C91" s="118" t="s">
        <v>434</v>
      </c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555"/>
      <c r="P91" s="109"/>
      <c r="Q91" s="109"/>
    </row>
    <row r="92" spans="2:17" s="107" customFormat="1" ht="10.95" hidden="1" customHeight="1" x14ac:dyDescent="0.25">
      <c r="B92" s="110"/>
      <c r="C92" s="119" t="s">
        <v>2584</v>
      </c>
      <c r="E92" s="120"/>
      <c r="F92" s="120"/>
      <c r="G92" s="112" t="str">
        <f>IF(OR(G9="NA"),"NA",IF(ISNUMBER(G9),IF(ROUND(G9,1)=0,"yes","check!"),"check!"))</f>
        <v>yes</v>
      </c>
      <c r="H92" s="120"/>
      <c r="I92" s="120"/>
      <c r="J92" s="120"/>
      <c r="K92" s="120"/>
      <c r="L92" s="112" t="str">
        <f>IF(OR(L9="NA"),"NA",IF(ISNUMBER(L9),IF(ROUND(L9,1)=0,"yes","check!"),"check!"))</f>
        <v>yes</v>
      </c>
      <c r="M92" s="120"/>
      <c r="N92" s="120"/>
      <c r="O92" s="555"/>
      <c r="P92" s="109"/>
      <c r="Q92" s="109"/>
    </row>
    <row r="93" spans="2:17" s="107" customFormat="1" ht="10.95" hidden="1" customHeight="1" x14ac:dyDescent="0.25">
      <c r="B93" s="110"/>
      <c r="C93" s="119" t="s">
        <v>2585</v>
      </c>
      <c r="E93" s="120"/>
      <c r="F93" s="120"/>
      <c r="G93" s="112" t="str">
        <f>IF(OR(G14="NA",G25="NA"),"NA",IF(AND(ISNUMBER(G14),ISNUMBER(G25)),IF(ROUND(SUM(G14)-SUM(G25),1)=0,"yes","check!"),"check!"))</f>
        <v>yes</v>
      </c>
      <c r="H93" s="120"/>
      <c r="I93" s="120"/>
      <c r="J93" s="120"/>
      <c r="K93" s="120"/>
      <c r="L93" s="112" t="str">
        <f>IF(OR(L14="NA",L25="NA"),"NA",IF(AND(ISNUMBER(L14),ISNUMBER(L25)),IF(ROUND(SUM(L14)-SUM(L25),1)=0,"yes","check!"),"check!"))</f>
        <v>yes</v>
      </c>
      <c r="M93" s="120"/>
      <c r="N93" s="120"/>
      <c r="O93" s="555"/>
      <c r="P93" s="109"/>
      <c r="Q93" s="109"/>
    </row>
    <row r="94" spans="2:17" s="107" customFormat="1" ht="10.95" hidden="1" customHeight="1" x14ac:dyDescent="0.25">
      <c r="B94" s="106"/>
      <c r="C94" s="118" t="s">
        <v>1612</v>
      </c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555"/>
      <c r="P94" s="109"/>
      <c r="Q94" s="109"/>
    </row>
    <row r="95" spans="2:17" s="107" customFormat="1" ht="10.95" hidden="1" customHeight="1" x14ac:dyDescent="0.25">
      <c r="B95" s="110"/>
      <c r="C95" s="119" t="s">
        <v>2586</v>
      </c>
      <c r="E95" s="120"/>
      <c r="F95" s="120"/>
      <c r="G95" s="112" t="str">
        <f t="array" ref="G95">IF(OR(G9:G13="NA"),"NA",IF(AND(ROUND(G9:G13,1)=0),"yes","check!"))</f>
        <v>NA</v>
      </c>
      <c r="H95" s="120"/>
      <c r="I95" s="120"/>
      <c r="J95" s="120"/>
      <c r="K95" s="120"/>
      <c r="L95" s="112" t="str">
        <f t="array" ref="L95">IF(OR(L9:L13="NA"),"NA",IF(AND(ROUND(L9:L13,1)=0),"yes","check!"))</f>
        <v>NA</v>
      </c>
      <c r="M95" s="120"/>
      <c r="N95" s="120"/>
      <c r="O95" s="555"/>
      <c r="P95" s="109"/>
      <c r="Q95" s="109"/>
    </row>
    <row r="96" spans="2:17" s="107" customFormat="1" ht="10.95" hidden="1" customHeight="1" x14ac:dyDescent="0.25">
      <c r="B96" s="110"/>
      <c r="C96" s="119" t="s">
        <v>2587</v>
      </c>
      <c r="E96" s="120"/>
      <c r="F96" s="120"/>
      <c r="G96" s="112" t="str">
        <f>IF(OR(G24="NA"),"NA",IF(ROUND(G24,1)=0,"yes","check!"))</f>
        <v>NA</v>
      </c>
      <c r="H96" s="120"/>
      <c r="I96" s="120"/>
      <c r="J96" s="120"/>
      <c r="K96" s="120"/>
      <c r="L96" s="112" t="str">
        <f>IF(OR(L24="NA"),"NA",IF(ROUND(L24,1)=0,"yes","check!"))</f>
        <v>NA</v>
      </c>
      <c r="M96" s="120"/>
      <c r="N96" s="120"/>
      <c r="O96" s="555"/>
      <c r="P96" s="109"/>
      <c r="Q96" s="109"/>
    </row>
    <row r="97" spans="2:17" s="107" customFormat="1" ht="10.95" hidden="1" customHeight="1" x14ac:dyDescent="0.25">
      <c r="B97" s="110"/>
      <c r="C97" s="119" t="s">
        <v>2588</v>
      </c>
      <c r="E97" s="120"/>
      <c r="F97" s="120"/>
      <c r="G97" s="112" t="str">
        <f>IF(OR(G35="NA"),"NA",IF(ROUND(G35,1)=0,"yes","check!"))</f>
        <v>NA</v>
      </c>
      <c r="H97" s="120"/>
      <c r="I97" s="120"/>
      <c r="J97" s="120"/>
      <c r="K97" s="120"/>
      <c r="L97" s="112" t="str">
        <f>IF(OR(L35="NA"),"NA",IF(ROUND(L35,1)=0,"yes","check!"))</f>
        <v>NA</v>
      </c>
      <c r="M97" s="120"/>
      <c r="N97" s="120"/>
      <c r="O97" s="555"/>
      <c r="P97" s="109"/>
      <c r="Q97" s="109"/>
    </row>
    <row r="98" spans="2:17" s="107" customFormat="1" ht="10.95" hidden="1" customHeight="1" x14ac:dyDescent="0.25">
      <c r="B98" s="106"/>
      <c r="C98" s="118" t="s">
        <v>1616</v>
      </c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555"/>
      <c r="P98" s="109"/>
      <c r="Q98" s="109"/>
    </row>
    <row r="99" spans="2:17" s="107" customFormat="1" ht="10.95" hidden="1" customHeight="1" x14ac:dyDescent="0.25">
      <c r="B99" s="110"/>
      <c r="C99" s="119" t="s">
        <v>2589</v>
      </c>
      <c r="E99" s="120"/>
      <c r="F99" s="120"/>
      <c r="G99" s="112" t="str">
        <f t="shared" ref="G99:G106" si="15">IF(OR(G15="NA",G26="NA"),"NA",IF(ROUND(G15,1)=ROUND(G26,1),"yes","check!"))</f>
        <v>NA</v>
      </c>
      <c r="H99" s="120"/>
      <c r="I99" s="120"/>
      <c r="J99" s="120"/>
      <c r="K99" s="120"/>
      <c r="L99" s="112" t="str">
        <f t="shared" ref="L99:L106" si="16">IF(OR(L15="NA",L26="NA"),"NA",IF(ROUND(L15,1)=ROUND(L26,1),"yes","check!"))</f>
        <v>NA</v>
      </c>
      <c r="M99" s="120"/>
      <c r="N99" s="120"/>
      <c r="O99" s="555"/>
      <c r="P99" s="109"/>
      <c r="Q99" s="109"/>
    </row>
    <row r="100" spans="2:17" s="107" customFormat="1" ht="10.95" hidden="1" customHeight="1" x14ac:dyDescent="0.25">
      <c r="B100" s="110"/>
      <c r="C100" s="119" t="s">
        <v>2590</v>
      </c>
      <c r="E100" s="120"/>
      <c r="F100" s="120"/>
      <c r="G100" s="112" t="str">
        <f t="shared" si="15"/>
        <v>NA</v>
      </c>
      <c r="H100" s="120"/>
      <c r="I100" s="120"/>
      <c r="J100" s="120"/>
      <c r="K100" s="120"/>
      <c r="L100" s="112" t="str">
        <f t="shared" si="16"/>
        <v>NA</v>
      </c>
      <c r="M100" s="120"/>
      <c r="N100" s="120"/>
      <c r="O100" s="555"/>
      <c r="P100" s="109"/>
      <c r="Q100" s="109"/>
    </row>
    <row r="101" spans="2:17" s="107" customFormat="1" ht="10.95" hidden="1" customHeight="1" x14ac:dyDescent="0.25">
      <c r="B101" s="110"/>
      <c r="C101" s="119" t="s">
        <v>2591</v>
      </c>
      <c r="E101" s="120"/>
      <c r="F101" s="120"/>
      <c r="G101" s="112" t="str">
        <f t="shared" si="15"/>
        <v>NA</v>
      </c>
      <c r="H101" s="120"/>
      <c r="I101" s="120"/>
      <c r="J101" s="120"/>
      <c r="K101" s="120"/>
      <c r="L101" s="112" t="str">
        <f t="shared" si="16"/>
        <v>NA</v>
      </c>
      <c r="M101" s="120"/>
      <c r="N101" s="120"/>
      <c r="O101" s="555"/>
      <c r="P101" s="109"/>
      <c r="Q101" s="109"/>
    </row>
    <row r="102" spans="2:17" s="107" customFormat="1" ht="10.95" hidden="1" customHeight="1" x14ac:dyDescent="0.25">
      <c r="B102" s="110"/>
      <c r="C102" s="119" t="s">
        <v>2592</v>
      </c>
      <c r="E102" s="120"/>
      <c r="F102" s="120"/>
      <c r="G102" s="112" t="str">
        <f t="shared" si="15"/>
        <v>NA</v>
      </c>
      <c r="H102" s="120"/>
      <c r="I102" s="120"/>
      <c r="J102" s="120"/>
      <c r="K102" s="120"/>
      <c r="L102" s="112" t="str">
        <f t="shared" si="16"/>
        <v>NA</v>
      </c>
      <c r="M102" s="120"/>
      <c r="N102" s="120"/>
      <c r="O102" s="555"/>
      <c r="P102" s="109"/>
      <c r="Q102" s="109"/>
    </row>
    <row r="103" spans="2:17" s="107" customFormat="1" ht="10.95" hidden="1" customHeight="1" x14ac:dyDescent="0.25">
      <c r="B103" s="110"/>
      <c r="C103" s="119" t="s">
        <v>2593</v>
      </c>
      <c r="E103" s="120"/>
      <c r="F103" s="120"/>
      <c r="G103" s="112" t="str">
        <f t="shared" si="15"/>
        <v>NA</v>
      </c>
      <c r="H103" s="120"/>
      <c r="I103" s="120"/>
      <c r="J103" s="120"/>
      <c r="K103" s="120"/>
      <c r="L103" s="112" t="str">
        <f t="shared" si="16"/>
        <v>NA</v>
      </c>
      <c r="M103" s="120"/>
      <c r="N103" s="120"/>
      <c r="O103" s="555"/>
      <c r="P103" s="109"/>
      <c r="Q103" s="109"/>
    </row>
    <row r="104" spans="2:17" s="107" customFormat="1" ht="10.95" hidden="1" customHeight="1" x14ac:dyDescent="0.25">
      <c r="B104" s="110"/>
      <c r="C104" s="119" t="s">
        <v>2594</v>
      </c>
      <c r="E104" s="120"/>
      <c r="F104" s="120"/>
      <c r="G104" s="112" t="str">
        <f t="shared" si="15"/>
        <v>NA</v>
      </c>
      <c r="H104" s="120"/>
      <c r="I104" s="120"/>
      <c r="J104" s="120"/>
      <c r="K104" s="120"/>
      <c r="L104" s="112" t="str">
        <f t="shared" si="16"/>
        <v>NA</v>
      </c>
      <c r="M104" s="120"/>
      <c r="N104" s="120"/>
      <c r="O104" s="555"/>
      <c r="P104" s="109"/>
      <c r="Q104" s="109"/>
    </row>
    <row r="105" spans="2:17" s="107" customFormat="1" ht="10.95" hidden="1" customHeight="1" x14ac:dyDescent="0.25">
      <c r="B105" s="110"/>
      <c r="C105" s="119" t="s">
        <v>2595</v>
      </c>
      <c r="E105" s="120"/>
      <c r="F105" s="120"/>
      <c r="G105" s="112" t="str">
        <f t="shared" si="15"/>
        <v>NA</v>
      </c>
      <c r="H105" s="120"/>
      <c r="I105" s="120"/>
      <c r="J105" s="120"/>
      <c r="K105" s="120"/>
      <c r="L105" s="112" t="str">
        <f t="shared" si="16"/>
        <v>NA</v>
      </c>
      <c r="M105" s="120"/>
      <c r="N105" s="120"/>
      <c r="O105" s="555"/>
      <c r="P105" s="109"/>
      <c r="Q105" s="109"/>
    </row>
    <row r="106" spans="2:17" s="107" customFormat="1" ht="10.95" hidden="1" customHeight="1" x14ac:dyDescent="0.25">
      <c r="B106" s="110"/>
      <c r="C106" s="119" t="s">
        <v>2596</v>
      </c>
      <c r="E106" s="120"/>
      <c r="F106" s="120"/>
      <c r="G106" s="112" t="str">
        <f t="shared" si="15"/>
        <v>NA</v>
      </c>
      <c r="H106" s="120"/>
      <c r="I106" s="120"/>
      <c r="J106" s="120"/>
      <c r="K106" s="120"/>
      <c r="L106" s="112" t="str">
        <f t="shared" si="16"/>
        <v>NA</v>
      </c>
      <c r="M106" s="120"/>
      <c r="N106" s="120"/>
      <c r="O106" s="555"/>
      <c r="P106" s="109"/>
      <c r="Q106" s="109"/>
    </row>
    <row r="107" spans="2:17" ht="10.35" hidden="1" customHeight="1" x14ac:dyDescent="0.25">
      <c r="B107" s="121"/>
      <c r="C107" s="123"/>
      <c r="D107" s="123" t="s">
        <v>345</v>
      </c>
      <c r="E107" s="125"/>
      <c r="F107" s="125"/>
      <c r="G107" s="125"/>
      <c r="H107" s="125"/>
      <c r="I107" s="125"/>
      <c r="J107" s="125"/>
      <c r="K107" s="125"/>
      <c r="L107" s="125"/>
      <c r="M107" s="125"/>
      <c r="N107" s="125"/>
      <c r="O107" s="603"/>
      <c r="P107" s="139"/>
      <c r="Q107" s="139"/>
    </row>
    <row r="108" spans="2:17" ht="10.35" customHeight="1" x14ac:dyDescent="0.25"/>
    <row r="109" spans="2:17" ht="10.35" customHeight="1" x14ac:dyDescent="0.25"/>
    <row r="110" spans="2:17" ht="10.35" customHeight="1" x14ac:dyDescent="0.25"/>
    <row r="111" spans="2:17" ht="10.35" customHeight="1" x14ac:dyDescent="0.25"/>
    <row r="112" spans="2:17" ht="10.35" customHeight="1" x14ac:dyDescent="0.25"/>
    <row r="113" ht="10.35" customHeight="1" x14ac:dyDescent="0.25"/>
    <row r="114" ht="10.35" customHeight="1" x14ac:dyDescent="0.25"/>
    <row r="115" ht="10.35" customHeight="1" x14ac:dyDescent="0.25"/>
    <row r="116" ht="10.35" customHeight="1" x14ac:dyDescent="0.25"/>
    <row r="117" ht="10.35" customHeight="1" x14ac:dyDescent="0.25"/>
    <row r="118" ht="10.35" customHeight="1" x14ac:dyDescent="0.25"/>
    <row r="119" ht="10.35" customHeight="1" x14ac:dyDescent="0.25"/>
  </sheetData>
  <sheetProtection password="EECE" sheet="1" objects="1" scenarios="1" formatCells="0" formatColumns="0" formatRows="0"/>
  <mergeCells count="14">
    <mergeCell ref="G1:M1"/>
    <mergeCell ref="P1:Q1"/>
    <mergeCell ref="F2:N2"/>
    <mergeCell ref="P2:Q2"/>
    <mergeCell ref="G3:H3"/>
    <mergeCell ref="N3:N5"/>
    <mergeCell ref="L4:L5"/>
    <mergeCell ref="M4:M5"/>
    <mergeCell ref="P4:Q4"/>
    <mergeCell ref="B4:C5"/>
    <mergeCell ref="E4:H4"/>
    <mergeCell ref="I4:I5"/>
    <mergeCell ref="J4:J5"/>
    <mergeCell ref="K4:K5"/>
  </mergeCells>
  <conditionalFormatting sqref="P8:Q41">
    <cfRule type="cellIs" dxfId="16" priority="2" operator="between">
      <formula>-0.1</formula>
      <formula>0.1</formula>
    </cfRule>
    <cfRule type="containsText" dxfId="15" priority="3" operator="containsText" text="NA"/>
    <cfRule type="containsText" dxfId="14" priority="4" operator="containsText" text="NV"/>
    <cfRule type="cellIs" dxfId="13" priority="5" operator="lessThan">
      <formula>-0.1</formula>
    </cfRule>
    <cfRule type="cellIs" dxfId="12" priority="6" operator="greaterThan">
      <formula>0.1</formula>
    </cfRule>
  </conditionalFormatting>
  <conditionalFormatting sqref="E90:N107">
    <cfRule type="containsText" dxfId="11" priority="7" operator="containsText" text="check"/>
  </conditionalFormatting>
  <conditionalFormatting sqref="E53:N89">
    <cfRule type="containsText" dxfId="10" priority="8" operator="containsText" text="NA"/>
  </conditionalFormatting>
  <conditionalFormatting sqref="G92:G106 L92:L106">
    <cfRule type="containsText" dxfId="9" priority="9" operator="containsText" text="yes"/>
  </conditionalFormatting>
  <conditionalFormatting sqref="E45:N81">
    <cfRule type="cellIs" dxfId="8" priority="10" operator="between">
      <formula>-0.1</formula>
      <formula>0.1</formula>
    </cfRule>
    <cfRule type="cellIs" dxfId="7" priority="11" operator="lessThan">
      <formula>-0.1</formula>
    </cfRule>
    <cfRule type="cellIs" dxfId="6" priority="12" operator="greaterThan">
      <formula>0.1</formula>
    </cfRule>
  </conditionalFormatting>
  <conditionalFormatting sqref="E45:N81 G92:G93 L92:L93">
    <cfRule type="containsText" dxfId="5" priority="13" operator="containsText" text="NA"/>
  </conditionalFormatting>
  <pageMargins left="0.47222222222222199" right="0.47222222222222199" top="0.59027777777777801" bottom="0.59097222222222201" header="0.51180555555555496" footer="0.39374999999999999"/>
  <pageSetup paperSize="9" scale="88" firstPageNumber="0" fitToHeight="0" orientation="landscape" horizontalDpi="300" verticalDpi="300" r:id="rId1"/>
  <headerFooter>
    <oddFooter>&amp;L&amp;8&amp;D  &amp;T&amp;R&amp;8March 2014, Version 0.2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58"/>
  <sheetViews>
    <sheetView topLeftCell="B1" zoomScale="90" zoomScaleNormal="90" workbookViewId="0">
      <selection activeCell="H34" sqref="H34"/>
    </sheetView>
  </sheetViews>
  <sheetFormatPr defaultRowHeight="13.2" x14ac:dyDescent="0.25"/>
  <cols>
    <col min="1" max="1" width="12.88671875" style="70" hidden="1" customWidth="1"/>
    <col min="2" max="2" width="7.33203125" style="70" customWidth="1"/>
    <col min="3" max="3" width="29.88671875" style="70" customWidth="1"/>
    <col min="4" max="4" width="1.33203125" style="70" customWidth="1"/>
    <col min="5" max="15" width="9.109375" style="70" customWidth="1"/>
    <col min="16" max="16" width="12.6640625" style="70" customWidth="1"/>
    <col min="17" max="17" width="14.6640625" style="70" customWidth="1"/>
    <col min="18" max="24" width="9.88671875" style="70" customWidth="1"/>
    <col min="25" max="1025" width="9.109375" style="70" customWidth="1"/>
  </cols>
  <sheetData>
    <row r="1" spans="1:24" ht="15" x14ac:dyDescent="0.35">
      <c r="B1" s="223" t="str">
        <f>+Coverpage!A1</f>
        <v>GFSM2014_V1.5</v>
      </c>
      <c r="G1" s="70" t="str">
        <f>Reporting_Country_Name</f>
        <v>Russian Federation</v>
      </c>
      <c r="I1" s="651" t="str">
        <f>Coverpage!I8</f>
        <v>Russian Federation</v>
      </c>
      <c r="J1" s="651"/>
      <c r="K1" s="651"/>
      <c r="L1" s="651"/>
      <c r="M1" s="651"/>
      <c r="N1" s="224" t="str">
        <f>Reporting_Country_Code</f>
        <v>922</v>
      </c>
      <c r="Q1" s="107"/>
      <c r="R1" s="107"/>
    </row>
    <row r="2" spans="1:24" ht="15" x14ac:dyDescent="0.35">
      <c r="B2" s="223" t="s">
        <v>2597</v>
      </c>
      <c r="L2" s="652" t="str">
        <f>Reporting_Period_Code</f>
        <v>2016</v>
      </c>
      <c r="M2" s="652"/>
      <c r="N2" s="652"/>
      <c r="Q2" s="107"/>
      <c r="R2" s="107"/>
    </row>
    <row r="3" spans="1:24" ht="12.9" customHeight="1" x14ac:dyDescent="0.3">
      <c r="I3" s="652" t="str">
        <f>"In "&amp;Coverpage!$I$15&amp;" of "&amp;Coverpage!$I$14&amp;" / Fiscal year ends in "&amp;Coverpage!$I$11&amp;" "&amp;Coverpage!$I$12</f>
        <v>In Billion of Russian Rubles (RUB) / Fiscal year ends in December 31st</v>
      </c>
      <c r="J3" s="652"/>
      <c r="K3" s="652"/>
      <c r="L3" s="652"/>
      <c r="M3" s="652"/>
      <c r="N3" s="652"/>
      <c r="P3" s="107"/>
      <c r="Q3" s="107"/>
      <c r="R3" s="107"/>
    </row>
    <row r="4" spans="1:24" ht="13.5" customHeight="1" x14ac:dyDescent="0.3">
      <c r="B4" s="225" t="s">
        <v>2598</v>
      </c>
      <c r="P4" s="107"/>
      <c r="Q4" s="107"/>
      <c r="R4" s="107"/>
    </row>
    <row r="5" spans="1:24" ht="12.9" customHeight="1" x14ac:dyDescent="0.25">
      <c r="E5" s="647" t="s">
        <v>2599</v>
      </c>
      <c r="F5" s="647"/>
      <c r="G5" s="647"/>
      <c r="H5" s="647"/>
      <c r="I5" s="647"/>
      <c r="J5" s="647"/>
      <c r="K5" s="647"/>
      <c r="L5" s="647"/>
      <c r="M5" s="647"/>
      <c r="N5" s="647"/>
      <c r="P5" s="107"/>
      <c r="Q5" s="107"/>
      <c r="R5" s="107"/>
    </row>
    <row r="6" spans="1:24" ht="12.9" hidden="1" customHeight="1" x14ac:dyDescent="0.25">
      <c r="E6" s="226" t="s">
        <v>79</v>
      </c>
      <c r="F6" s="227" t="s">
        <v>80</v>
      </c>
      <c r="G6" s="228" t="s">
        <v>442</v>
      </c>
      <c r="H6" s="227" t="s">
        <v>81</v>
      </c>
      <c r="I6" s="228" t="s">
        <v>82</v>
      </c>
      <c r="J6" s="227" t="s">
        <v>83</v>
      </c>
      <c r="K6" s="228" t="s">
        <v>84</v>
      </c>
      <c r="L6" s="227" t="s">
        <v>443</v>
      </c>
      <c r="M6" s="229" t="s">
        <v>85</v>
      </c>
      <c r="N6" s="229" t="s">
        <v>86</v>
      </c>
      <c r="Q6" s="107"/>
      <c r="R6" s="107"/>
    </row>
    <row r="7" spans="1:24" ht="12.9" customHeight="1" x14ac:dyDescent="0.25">
      <c r="E7" s="226" t="s">
        <v>333</v>
      </c>
      <c r="F7" s="227" t="s">
        <v>334</v>
      </c>
      <c r="G7" s="228" t="s">
        <v>335</v>
      </c>
      <c r="H7" s="228" t="s">
        <v>81</v>
      </c>
      <c r="I7" s="228" t="s">
        <v>336</v>
      </c>
      <c r="J7" s="227" t="s">
        <v>337</v>
      </c>
      <c r="K7" s="228" t="s">
        <v>84</v>
      </c>
      <c r="L7" s="227" t="s">
        <v>338</v>
      </c>
      <c r="M7" s="229" t="s">
        <v>339</v>
      </c>
      <c r="N7" s="229" t="s">
        <v>340</v>
      </c>
      <c r="P7" s="230"/>
      <c r="Q7" s="231"/>
      <c r="R7" s="648" t="s">
        <v>2600</v>
      </c>
      <c r="S7" s="648"/>
      <c r="T7" s="648"/>
      <c r="U7" s="648"/>
      <c r="V7" s="648"/>
      <c r="W7" s="648"/>
      <c r="X7" s="648"/>
    </row>
    <row r="8" spans="1:24" ht="13.2" customHeight="1" x14ac:dyDescent="0.25">
      <c r="B8" s="232" t="s">
        <v>2601</v>
      </c>
      <c r="C8" s="233"/>
      <c r="D8" s="234"/>
      <c r="E8" s="235"/>
      <c r="F8" s="235"/>
      <c r="G8" s="235"/>
      <c r="H8" s="236"/>
      <c r="I8" s="235"/>
      <c r="J8" s="235"/>
      <c r="K8" s="236"/>
      <c r="L8" s="235"/>
      <c r="M8" s="237"/>
      <c r="N8" s="235"/>
      <c r="P8" s="238" t="s">
        <v>2602</v>
      </c>
      <c r="Q8" s="239"/>
      <c r="R8" s="645" t="s">
        <v>2603</v>
      </c>
      <c r="S8" s="646" t="s">
        <v>2604</v>
      </c>
      <c r="T8" s="646" t="s">
        <v>2605</v>
      </c>
      <c r="U8" s="646" t="s">
        <v>2606</v>
      </c>
      <c r="V8" s="646" t="s">
        <v>2607</v>
      </c>
      <c r="W8" s="642" t="s">
        <v>2608</v>
      </c>
      <c r="X8" s="643" t="s">
        <v>2609</v>
      </c>
    </row>
    <row r="9" spans="1:24" ht="12.9" customHeight="1" x14ac:dyDescent="0.25">
      <c r="A9" s="128" t="s">
        <v>2610</v>
      </c>
      <c r="B9" s="240" t="s">
        <v>2611</v>
      </c>
      <c r="C9" s="241" t="s">
        <v>942</v>
      </c>
      <c r="D9" s="242" t="s">
        <v>345</v>
      </c>
      <c r="E9" s="243"/>
      <c r="F9" s="243"/>
      <c r="G9" s="243"/>
      <c r="H9" s="244"/>
      <c r="I9" s="243"/>
      <c r="J9" s="243"/>
      <c r="K9" s="243"/>
      <c r="L9" s="243"/>
      <c r="M9" s="245"/>
      <c r="N9" s="243"/>
      <c r="P9" s="246"/>
      <c r="Q9" s="247"/>
      <c r="R9" s="645"/>
      <c r="S9" s="646"/>
      <c r="T9" s="646"/>
      <c r="U9" s="646"/>
      <c r="V9" s="646"/>
      <c r="W9" s="642"/>
      <c r="X9" s="643"/>
    </row>
    <row r="10" spans="1:24" ht="12.9" customHeight="1" x14ac:dyDescent="0.25">
      <c r="A10" s="128" t="s">
        <v>2612</v>
      </c>
      <c r="B10" s="240" t="s">
        <v>2613</v>
      </c>
      <c r="C10" s="241" t="s">
        <v>945</v>
      </c>
      <c r="D10" s="242" t="s">
        <v>345</v>
      </c>
      <c r="E10" s="243"/>
      <c r="F10" s="243"/>
      <c r="G10" s="243"/>
      <c r="H10" s="244"/>
      <c r="I10" s="243"/>
      <c r="J10" s="243"/>
      <c r="K10" s="243"/>
      <c r="L10" s="243"/>
      <c r="M10" s="245"/>
      <c r="N10" s="243"/>
      <c r="P10" s="644" t="s">
        <v>2614</v>
      </c>
      <c r="Q10" s="248" t="s">
        <v>2603</v>
      </c>
      <c r="R10" s="249">
        <f>+IF(AND(E9=0,E16=0),0,"error")</f>
        <v>0</v>
      </c>
      <c r="S10" s="250">
        <f>+IF(ROUND(F9,1)=ROUND(E17,1),ROUND(F9,1),"error")</f>
        <v>0</v>
      </c>
      <c r="T10" s="250">
        <f>+IF(ROUND(H9,1)=ROUND(E18,1),ROUND(H9,1),"error")</f>
        <v>0</v>
      </c>
      <c r="U10" s="250">
        <f>+IF(ROUND(I9,1)=ROUND(E19,1),ROUND(I9,1),"error")</f>
        <v>0</v>
      </c>
      <c r="V10" s="250">
        <f>+IF(ROUND(J9,1)=ROUND(E20,1),ROUND(J9,1),"error")</f>
        <v>0</v>
      </c>
      <c r="W10" s="251">
        <f>+IF(ROUND(K9,1)=ROUND(E21,1),ROUND(K9,1),"error")</f>
        <v>0</v>
      </c>
      <c r="X10" s="252">
        <f>+IF(OR(R10="error",S10="error",U10="error",V10="error",W10="error"),"error",SUM(R10:S10,U10:W10))</f>
        <v>0</v>
      </c>
    </row>
    <row r="11" spans="1:24" ht="12.9" customHeight="1" x14ac:dyDescent="0.25">
      <c r="A11" s="128" t="s">
        <v>2615</v>
      </c>
      <c r="B11" s="240" t="s">
        <v>2616</v>
      </c>
      <c r="C11" s="241" t="s">
        <v>948</v>
      </c>
      <c r="D11" s="242" t="s">
        <v>345</v>
      </c>
      <c r="E11" s="243"/>
      <c r="F11" s="243"/>
      <c r="G11" s="243"/>
      <c r="H11" s="244"/>
      <c r="I11" s="243"/>
      <c r="J11" s="243"/>
      <c r="K11" s="243"/>
      <c r="L11" s="243"/>
      <c r="M11" s="245"/>
      <c r="N11" s="243"/>
      <c r="P11" s="644"/>
      <c r="Q11" s="253" t="s">
        <v>2604</v>
      </c>
      <c r="R11" s="254">
        <f>+IF(ROUND(E10,1)=ROUND(F16,1),ROUND(E10,1),"error")</f>
        <v>0</v>
      </c>
      <c r="S11" s="255">
        <f>+IF(AND(F10=0,F17=0),0,"error")</f>
        <v>0</v>
      </c>
      <c r="T11" s="256">
        <f>+IF(ROUND(H10,1)=ROUND(F18,1),ROUND(H10,1),"error")</f>
        <v>0</v>
      </c>
      <c r="U11" s="256">
        <f>+IF(ROUND(I10,1)=ROUND(F19,1),ROUND(I10,1),"error")</f>
        <v>0</v>
      </c>
      <c r="V11" s="256">
        <f>+IF(ROUND(J10,1)=ROUND(F20,1),ROUND(J10,1),"error")</f>
        <v>0</v>
      </c>
      <c r="W11" s="257">
        <f>+IF(ROUND(K10,1)=ROUND(F21,1),ROUND(K10,1),"error")</f>
        <v>0</v>
      </c>
      <c r="X11" s="258">
        <f>+IF(OR(R11="error",S11="error",U11="error",V11="error",W11="error"),"error",SUM(R11:S11,U11:W11))</f>
        <v>0</v>
      </c>
    </row>
    <row r="12" spans="1:24" ht="12.9" customHeight="1" x14ac:dyDescent="0.25">
      <c r="A12" s="128" t="s">
        <v>2617</v>
      </c>
      <c r="B12" s="240" t="s">
        <v>2618</v>
      </c>
      <c r="C12" s="241" t="s">
        <v>951</v>
      </c>
      <c r="D12" s="242" t="s">
        <v>345</v>
      </c>
      <c r="E12" s="243"/>
      <c r="F12" s="243"/>
      <c r="G12" s="243"/>
      <c r="H12" s="244"/>
      <c r="I12" s="243"/>
      <c r="J12" s="243"/>
      <c r="K12" s="243"/>
      <c r="L12" s="243"/>
      <c r="M12" s="245"/>
      <c r="N12" s="243"/>
      <c r="P12" s="644"/>
      <c r="Q12" s="253" t="s">
        <v>2605</v>
      </c>
      <c r="R12" s="254">
        <f>+IF(ROUND(E11,1)=ROUND(H16,1),ROUND(E11,1),"error")</f>
        <v>0</v>
      </c>
      <c r="S12" s="256">
        <f>+IF(ROUND(F11,1)=ROUND(H17,1),ROUND(F11,1),"error")</f>
        <v>0</v>
      </c>
      <c r="T12" s="255">
        <f>+IF(AND(H11=0,H18=0),0,"error")</f>
        <v>0</v>
      </c>
      <c r="U12" s="256">
        <f>+IF(ROUND(I11,1)=ROUND(H19,1),ROUND(I11,1),"error")</f>
        <v>0</v>
      </c>
      <c r="V12" s="256">
        <f>+IF(ROUND(J11,1)=ROUND(H20,1),ROUND(J11,1),"error")</f>
        <v>0</v>
      </c>
      <c r="W12" s="257">
        <f>+IF(ROUND(K11,1)=ROUND(H21,1),ROUND(K11,1),"error")</f>
        <v>0</v>
      </c>
      <c r="X12" s="258">
        <f>+IF(OR(T12="error",U12="error",V12="error",W12="error"),"error",SUM(T12:W12))</f>
        <v>0</v>
      </c>
    </row>
    <row r="13" spans="1:24" ht="12.9" customHeight="1" x14ac:dyDescent="0.25">
      <c r="A13" s="128" t="s">
        <v>2619</v>
      </c>
      <c r="B13" s="240" t="s">
        <v>2620</v>
      </c>
      <c r="C13" s="241" t="s">
        <v>954</v>
      </c>
      <c r="D13" s="242" t="s">
        <v>345</v>
      </c>
      <c r="E13" s="243"/>
      <c r="F13" s="243"/>
      <c r="G13" s="243"/>
      <c r="H13" s="244"/>
      <c r="I13" s="243"/>
      <c r="J13" s="243"/>
      <c r="K13" s="243"/>
      <c r="L13" s="243"/>
      <c r="M13" s="245"/>
      <c r="N13" s="243"/>
      <c r="P13" s="644"/>
      <c r="Q13" s="259" t="s">
        <v>2606</v>
      </c>
      <c r="R13" s="260">
        <f>+IF(ROUND(E12,1)=ROUND(I16,1),ROUND(E12,1),"error")</f>
        <v>0</v>
      </c>
      <c r="S13" s="261">
        <f>+IF(ROUND(F12,1)=ROUND(I17,1),ROUND(F12,1),"error")</f>
        <v>0</v>
      </c>
      <c r="T13" s="261">
        <f>+IF(ROUND(H12,1)=ROUND(I18,1),ROUND(H12,1),"error")</f>
        <v>0</v>
      </c>
      <c r="U13" s="262">
        <f>+IF(AND(I12=0,I19=0),0,"error")</f>
        <v>0</v>
      </c>
      <c r="V13" s="261">
        <f>+IF(ROUND(J12,1)=ROUND(I20,1),ROUND(J12,1),"error")</f>
        <v>0</v>
      </c>
      <c r="W13" s="263">
        <f>+IF(ROUND(K12,1)=ROUND(I21,1),ROUND(K12,1),"error")</f>
        <v>0</v>
      </c>
      <c r="X13" s="258">
        <f>+IF(OR(R13="error",S13="error",U13="error",V13="error",W13="error"),"error",SUM(R13:S13,U13:W13))</f>
        <v>0</v>
      </c>
    </row>
    <row r="14" spans="1:24" ht="12.9" customHeight="1" x14ac:dyDescent="0.25">
      <c r="A14" s="128" t="s">
        <v>2621</v>
      </c>
      <c r="B14" s="240" t="s">
        <v>2622</v>
      </c>
      <c r="C14" s="241" t="s">
        <v>957</v>
      </c>
      <c r="D14" s="242" t="s">
        <v>345</v>
      </c>
      <c r="E14" s="243"/>
      <c r="F14" s="243"/>
      <c r="G14" s="243"/>
      <c r="H14" s="244"/>
      <c r="I14" s="243"/>
      <c r="J14" s="243"/>
      <c r="K14" s="243"/>
      <c r="L14" s="243"/>
      <c r="M14" s="245"/>
      <c r="N14" s="243"/>
      <c r="P14" s="644"/>
      <c r="Q14" s="253" t="s">
        <v>2607</v>
      </c>
      <c r="R14" s="260">
        <f>+IF(ROUND(E13,1)=ROUND(J16,1),ROUND(E13,1),"error")</f>
        <v>0</v>
      </c>
      <c r="S14" s="261">
        <f>+IF(ROUND(F13,1)=ROUND(J17,1),ROUND(F13,1),"error")</f>
        <v>0</v>
      </c>
      <c r="T14" s="261">
        <f>+IF(ROUND(H13,1)=ROUND(J18,1),ROUND(H13,1),"error")</f>
        <v>0</v>
      </c>
      <c r="U14" s="261">
        <f>+IF(ROUND(I13,1)=ROUND(J19,1),ROUND(I13,1),"error")</f>
        <v>0</v>
      </c>
      <c r="V14" s="262">
        <f>+IF(AND(J13=0,J20=0),0,"error")</f>
        <v>0</v>
      </c>
      <c r="W14" s="263">
        <f>+IF(ROUND(K13,1)=ROUND(J21,1),ROUND(K13,1),"error")</f>
        <v>0</v>
      </c>
      <c r="X14" s="258">
        <f>+IF(OR(R14="error",S14="error",U14="error",V14="error",W14="error"),"error",SUM(R14:S14,U14:W14))</f>
        <v>0</v>
      </c>
    </row>
    <row r="15" spans="1:24" ht="12.9" customHeight="1" x14ac:dyDescent="0.25">
      <c r="A15" s="128"/>
      <c r="B15" s="264" t="s">
        <v>2623</v>
      </c>
      <c r="C15" s="265"/>
      <c r="D15" s="266"/>
      <c r="E15" s="267"/>
      <c r="F15" s="267"/>
      <c r="G15" s="267"/>
      <c r="H15" s="268"/>
      <c r="I15" s="267"/>
      <c r="J15" s="267"/>
      <c r="K15" s="268"/>
      <c r="L15" s="267"/>
      <c r="M15" s="269"/>
      <c r="N15" s="267"/>
      <c r="P15" s="644"/>
      <c r="Q15" s="270" t="s">
        <v>2608</v>
      </c>
      <c r="R15" s="260">
        <f>+IF(ROUND(E14,1)=ROUND(K16,1),ROUND(E14,1),"error")</f>
        <v>0</v>
      </c>
      <c r="S15" s="261">
        <f>+IF(ROUND(F14,1)=ROUND(K17,1),ROUND(F14,1),"error")</f>
        <v>0</v>
      </c>
      <c r="T15" s="261">
        <f>+IF(ROUND(H14,1)=ROUND(K18,1),ROUND(H14,1),"error")</f>
        <v>0</v>
      </c>
      <c r="U15" s="261">
        <f>+IF(ROUND(I14,1)=ROUND(K19,1),ROUND(I14,1),"error")</f>
        <v>0</v>
      </c>
      <c r="V15" s="261">
        <f>+IF(ROUND(J14,1)=ROUND(K20,1),ROUND(J14,1),"error")</f>
        <v>0</v>
      </c>
      <c r="W15" s="271">
        <f>+IF(AND(K14=0,K21=0),0,"error")</f>
        <v>0</v>
      </c>
      <c r="X15" s="258">
        <f>+IF(OR(R15="error",S15="error",U15="error",V15="error",W15="error"),"error",SUM(R15:S15,U15:W15))</f>
        <v>0</v>
      </c>
    </row>
    <row r="16" spans="1:24" ht="12.9" customHeight="1" x14ac:dyDescent="0.25">
      <c r="A16" s="128" t="s">
        <v>2624</v>
      </c>
      <c r="B16" s="240" t="s">
        <v>2625</v>
      </c>
      <c r="C16" s="241" t="s">
        <v>1167</v>
      </c>
      <c r="D16" s="242" t="s">
        <v>345</v>
      </c>
      <c r="E16" s="243"/>
      <c r="F16" s="243"/>
      <c r="G16" s="243"/>
      <c r="H16" s="244"/>
      <c r="I16" s="243"/>
      <c r="J16" s="243"/>
      <c r="K16" s="244"/>
      <c r="L16" s="243"/>
      <c r="M16" s="245"/>
      <c r="N16" s="243"/>
      <c r="P16" s="644"/>
      <c r="Q16" s="272" t="s">
        <v>2626</v>
      </c>
      <c r="R16" s="273">
        <f>+IF(OR(R10="error",R11="error",R13="error",R14="error",R15="error"),"error",SUM(R10:R11,R13:R15))</f>
        <v>0</v>
      </c>
      <c r="S16" s="273">
        <f>+IF(OR(S10="error",S11="error",S13="error",S14="error",S15="error"),"error",SUM(S10:S11,S13:S15))</f>
        <v>0</v>
      </c>
      <c r="T16" s="274">
        <f>+IF(OR(T12="error",T13="error",T14="error",T15="error"),"error",SUM(T12:T15))</f>
        <v>0</v>
      </c>
      <c r="U16" s="274">
        <f>+IF(OR(U10="error",U11="error",U13="error",U14="error",U15="error"),"error",SUM(U10:U11,U13:U15))</f>
        <v>0</v>
      </c>
      <c r="V16" s="274">
        <f>+IF(OR(V10="error",V11="error",V13="error",V14="error",V15="error"),"error",SUM(V10:V11,V13:V15))</f>
        <v>0</v>
      </c>
      <c r="W16" s="274">
        <f>+IF(OR(W10="error",W11="error",W13="error",W14="error",W15="error"),"error",SUM(W10:W11,W13:W15))</f>
        <v>0</v>
      </c>
      <c r="X16" s="275"/>
    </row>
    <row r="17" spans="1:24" ht="12.9" customHeight="1" x14ac:dyDescent="0.25">
      <c r="A17" s="128" t="s">
        <v>2627</v>
      </c>
      <c r="B17" s="240" t="s">
        <v>2628</v>
      </c>
      <c r="C17" s="241" t="s">
        <v>1170</v>
      </c>
      <c r="D17" s="242" t="s">
        <v>345</v>
      </c>
      <c r="E17" s="243"/>
      <c r="F17" s="243"/>
      <c r="G17" s="243"/>
      <c r="H17" s="244"/>
      <c r="I17" s="243"/>
      <c r="J17" s="243"/>
      <c r="K17" s="244"/>
      <c r="L17" s="243"/>
      <c r="M17" s="245"/>
      <c r="N17" s="243"/>
      <c r="P17" s="276"/>
      <c r="Q17" s="276"/>
      <c r="R17" s="277"/>
      <c r="S17" s="277"/>
      <c r="T17" s="277"/>
      <c r="U17" s="277"/>
      <c r="V17" s="277"/>
      <c r="W17" s="277"/>
      <c r="X17" s="275"/>
    </row>
    <row r="18" spans="1:24" ht="12.9" customHeight="1" x14ac:dyDescent="0.25">
      <c r="A18" s="128" t="s">
        <v>2629</v>
      </c>
      <c r="B18" s="240" t="s">
        <v>2630</v>
      </c>
      <c r="C18" s="241" t="s">
        <v>1173</v>
      </c>
      <c r="D18" s="242" t="s">
        <v>345</v>
      </c>
      <c r="E18" s="243"/>
      <c r="F18" s="243"/>
      <c r="G18" s="243"/>
      <c r="H18" s="244"/>
      <c r="I18" s="243"/>
      <c r="J18" s="243"/>
      <c r="K18" s="244"/>
      <c r="L18" s="243"/>
      <c r="M18" s="245"/>
      <c r="N18" s="243"/>
      <c r="P18" s="276"/>
      <c r="Q18" s="276"/>
      <c r="R18" s="277"/>
      <c r="S18" s="277"/>
      <c r="T18" s="277"/>
      <c r="U18" s="277"/>
      <c r="V18" s="277"/>
      <c r="W18" s="277"/>
      <c r="X18" s="277"/>
    </row>
    <row r="19" spans="1:24" ht="12.9" customHeight="1" x14ac:dyDescent="0.25">
      <c r="A19" s="128" t="s">
        <v>2631</v>
      </c>
      <c r="B19" s="240" t="s">
        <v>2632</v>
      </c>
      <c r="C19" s="241" t="s">
        <v>1176</v>
      </c>
      <c r="D19" s="242" t="s">
        <v>345</v>
      </c>
      <c r="E19" s="243"/>
      <c r="F19" s="243"/>
      <c r="G19" s="243"/>
      <c r="H19" s="244"/>
      <c r="I19" s="243"/>
      <c r="J19" s="243"/>
      <c r="K19" s="244"/>
      <c r="L19" s="243"/>
      <c r="M19" s="245"/>
      <c r="N19" s="243"/>
      <c r="P19" s="276"/>
      <c r="Q19" s="276"/>
      <c r="R19" s="277"/>
      <c r="S19" s="277"/>
      <c r="T19" s="277"/>
      <c r="U19" s="277"/>
      <c r="V19" s="277"/>
      <c r="W19" s="277"/>
      <c r="X19" s="277"/>
    </row>
    <row r="20" spans="1:24" ht="12.9" customHeight="1" x14ac:dyDescent="0.25">
      <c r="A20" s="128" t="s">
        <v>2633</v>
      </c>
      <c r="B20" s="240" t="s">
        <v>2634</v>
      </c>
      <c r="C20" s="241" t="s">
        <v>1179</v>
      </c>
      <c r="D20" s="242" t="s">
        <v>345</v>
      </c>
      <c r="E20" s="243"/>
      <c r="F20" s="243"/>
      <c r="G20" s="243"/>
      <c r="H20" s="244"/>
      <c r="I20" s="243"/>
      <c r="J20" s="243"/>
      <c r="K20" s="244"/>
      <c r="L20" s="243"/>
      <c r="M20" s="245"/>
      <c r="N20" s="243"/>
      <c r="P20" s="276"/>
      <c r="Q20" s="276"/>
      <c r="R20" s="277"/>
      <c r="S20" s="277"/>
      <c r="T20" s="277"/>
      <c r="U20" s="277"/>
      <c r="V20" s="277"/>
      <c r="W20" s="277"/>
      <c r="X20" s="277"/>
    </row>
    <row r="21" spans="1:24" ht="12.9" customHeight="1" x14ac:dyDescent="0.25">
      <c r="A21" s="128" t="s">
        <v>2635</v>
      </c>
      <c r="B21" s="240" t="s">
        <v>2636</v>
      </c>
      <c r="C21" s="278" t="s">
        <v>1182</v>
      </c>
      <c r="D21" s="279" t="s">
        <v>345</v>
      </c>
      <c r="E21" s="280"/>
      <c r="F21" s="280"/>
      <c r="G21" s="280"/>
      <c r="H21" s="281"/>
      <c r="I21" s="280"/>
      <c r="J21" s="280"/>
      <c r="K21" s="281"/>
      <c r="L21" s="280"/>
      <c r="M21" s="282"/>
      <c r="N21" s="280"/>
      <c r="P21" s="276"/>
      <c r="Q21" s="276"/>
      <c r="R21" s="277"/>
      <c r="S21" s="277"/>
      <c r="T21" s="277"/>
      <c r="U21" s="277"/>
      <c r="V21" s="277"/>
      <c r="W21" s="277"/>
      <c r="X21" s="277"/>
    </row>
    <row r="22" spans="1:24" ht="12.9" customHeight="1" x14ac:dyDescent="0.25">
      <c r="A22" s="128"/>
      <c r="P22" s="276"/>
      <c r="Q22" s="276"/>
      <c r="R22" s="277"/>
      <c r="S22" s="277"/>
      <c r="T22" s="277"/>
      <c r="U22" s="277"/>
      <c r="V22" s="277"/>
      <c r="W22" s="277"/>
      <c r="X22" s="277"/>
    </row>
    <row r="23" spans="1:24" ht="12.9" customHeight="1" x14ac:dyDescent="0.25">
      <c r="A23" s="128"/>
      <c r="E23" s="647" t="s">
        <v>2637</v>
      </c>
      <c r="F23" s="647"/>
      <c r="G23" s="647"/>
      <c r="H23" s="647"/>
      <c r="I23" s="647"/>
      <c r="J23" s="647"/>
      <c r="K23" s="647"/>
      <c r="L23" s="647"/>
      <c r="M23" s="647"/>
      <c r="N23" s="647"/>
      <c r="O23" s="283"/>
      <c r="P23" s="276"/>
      <c r="Q23" s="276"/>
      <c r="R23" s="277"/>
      <c r="S23" s="277"/>
      <c r="T23" s="277"/>
      <c r="U23" s="277"/>
      <c r="V23" s="277"/>
      <c r="W23" s="277"/>
      <c r="X23" s="277"/>
    </row>
    <row r="24" spans="1:24" ht="12.9" customHeight="1" x14ac:dyDescent="0.25">
      <c r="A24" s="128"/>
      <c r="E24" s="226" t="s">
        <v>333</v>
      </c>
      <c r="F24" s="227" t="s">
        <v>334</v>
      </c>
      <c r="G24" s="228" t="s">
        <v>335</v>
      </c>
      <c r="H24" s="227" t="s">
        <v>81</v>
      </c>
      <c r="I24" s="228" t="s">
        <v>336</v>
      </c>
      <c r="J24" s="227" t="s">
        <v>337</v>
      </c>
      <c r="K24" s="228" t="s">
        <v>84</v>
      </c>
      <c r="L24" s="227" t="s">
        <v>338</v>
      </c>
      <c r="M24" s="229" t="s">
        <v>339</v>
      </c>
      <c r="N24" s="229" t="s">
        <v>340</v>
      </c>
      <c r="O24" s="283"/>
      <c r="P24" s="230"/>
      <c r="Q24" s="231"/>
      <c r="R24" s="648" t="s">
        <v>2638</v>
      </c>
      <c r="S24" s="648"/>
      <c r="T24" s="648"/>
      <c r="U24" s="648"/>
      <c r="V24" s="648"/>
      <c r="W24" s="648"/>
      <c r="X24" s="648"/>
    </row>
    <row r="25" spans="1:24" ht="13.2" customHeight="1" x14ac:dyDescent="0.25">
      <c r="A25" s="128"/>
      <c r="B25" s="232" t="s">
        <v>2639</v>
      </c>
      <c r="C25" s="233"/>
      <c r="D25" s="234"/>
      <c r="E25" s="235"/>
      <c r="F25" s="235"/>
      <c r="G25" s="235"/>
      <c r="H25" s="236"/>
      <c r="I25" s="235"/>
      <c r="J25" s="235"/>
      <c r="K25" s="236"/>
      <c r="L25" s="235"/>
      <c r="M25" s="237"/>
      <c r="N25" s="235"/>
      <c r="O25" s="283"/>
      <c r="P25" s="238" t="s">
        <v>2640</v>
      </c>
      <c r="Q25" s="239"/>
      <c r="R25" s="645" t="s">
        <v>2603</v>
      </c>
      <c r="S25" s="646" t="s">
        <v>2604</v>
      </c>
      <c r="T25" s="646" t="s">
        <v>2605</v>
      </c>
      <c r="U25" s="646" t="s">
        <v>2606</v>
      </c>
      <c r="V25" s="646" t="s">
        <v>2607</v>
      </c>
      <c r="W25" s="642" t="s">
        <v>2608</v>
      </c>
      <c r="X25" s="643" t="s">
        <v>2609</v>
      </c>
    </row>
    <row r="26" spans="1:24" ht="12.9" customHeight="1" x14ac:dyDescent="0.25">
      <c r="A26" s="128"/>
      <c r="B26" s="240" t="s">
        <v>941</v>
      </c>
      <c r="C26" s="241" t="s">
        <v>942</v>
      </c>
      <c r="D26" s="242" t="s">
        <v>345</v>
      </c>
      <c r="E26" s="267" t="str">
        <f>IF(Table1!E102="NP",0,Table1!E102)</f>
        <v>NA</v>
      </c>
      <c r="F26" s="267" t="str">
        <f>IF(Table1!F102="NP",0,Table1!F102)</f>
        <v>NA</v>
      </c>
      <c r="G26" s="267" t="str">
        <f>IF(Table1!G102="NP",0,Table1!G102)</f>
        <v>NA</v>
      </c>
      <c r="H26" s="268">
        <f t="shared" ref="H26:H31" si="0">SUM(E26:G26)</f>
        <v>0</v>
      </c>
      <c r="I26" s="267" t="str">
        <f>IF(Table1!I102="NP",0,Table1!I102)</f>
        <v>NA</v>
      </c>
      <c r="J26" s="267" t="str">
        <f>IF(Table1!J102="NP",0,Table1!J102)</f>
        <v>NA</v>
      </c>
      <c r="K26" s="267" t="str">
        <f>IF(Table1!K102="NP",0,Table1!K102)</f>
        <v>NA</v>
      </c>
      <c r="L26" s="267" t="str">
        <f>IF(Table1!L102="NP",0,Table1!L102)</f>
        <v>NA</v>
      </c>
      <c r="M26" s="269">
        <f t="shared" ref="M26:M31" si="1">SUM(H26:L26)</f>
        <v>0</v>
      </c>
      <c r="N26" s="267" t="str">
        <f>IF(Table1!N102="NP",0,Table1!N102)</f>
        <v>NA</v>
      </c>
      <c r="O26" s="283"/>
      <c r="P26" s="246"/>
      <c r="Q26" s="247"/>
      <c r="R26" s="645"/>
      <c r="S26" s="646"/>
      <c r="T26" s="646"/>
      <c r="U26" s="646"/>
      <c r="V26" s="646"/>
      <c r="W26" s="642"/>
      <c r="X26" s="643"/>
    </row>
    <row r="27" spans="1:24" ht="12.9" customHeight="1" x14ac:dyDescent="0.25">
      <c r="A27" s="128"/>
      <c r="B27" s="240" t="s">
        <v>944</v>
      </c>
      <c r="C27" s="241" t="s">
        <v>945</v>
      </c>
      <c r="D27" s="242" t="s">
        <v>345</v>
      </c>
      <c r="E27" s="267" t="str">
        <f>IF(Table1!E103="NP",0,Table1!E103)</f>
        <v>NA</v>
      </c>
      <c r="F27" s="267" t="str">
        <f>IF(Table1!F103="NP",0,Table1!F103)</f>
        <v>NA</v>
      </c>
      <c r="G27" s="267" t="str">
        <f>IF(Table1!G103="NP",0,Table1!G103)</f>
        <v>NA</v>
      </c>
      <c r="H27" s="268">
        <f t="shared" si="0"/>
        <v>0</v>
      </c>
      <c r="I27" s="267" t="str">
        <f>IF(Table1!I103="NP",0,Table1!I103)</f>
        <v>NA</v>
      </c>
      <c r="J27" s="267" t="str">
        <f>IF(Table1!J103="NP",0,Table1!J103)</f>
        <v>NA</v>
      </c>
      <c r="K27" s="267" t="str">
        <f>IF(Table1!K103="NP",0,Table1!K103)</f>
        <v>NA</v>
      </c>
      <c r="L27" s="267" t="str">
        <f>IF(Table1!L103="NP",0,Table1!L103)</f>
        <v>NA</v>
      </c>
      <c r="M27" s="269">
        <f t="shared" si="1"/>
        <v>0</v>
      </c>
      <c r="N27" s="267" t="str">
        <f>IF(Table1!N103="NP",0,Table1!N103)</f>
        <v>NA</v>
      </c>
      <c r="O27" s="283"/>
      <c r="P27" s="644" t="s">
        <v>2641</v>
      </c>
      <c r="Q27" s="248" t="s">
        <v>2603</v>
      </c>
      <c r="R27" s="249" t="str">
        <f>+IF(AND(E26=0,E33=0),0,"error")</f>
        <v>error</v>
      </c>
      <c r="S27" s="250" t="e">
        <f>+IF(ROUND(F26,1)=ROUND(E34,1),ROUND(F26,1),"error")</f>
        <v>#VALUE!</v>
      </c>
      <c r="T27" s="250" t="e">
        <f>+IF(ROUND(H26,1)=ROUND(E35,1),ROUND(H26,1),"error")</f>
        <v>#VALUE!</v>
      </c>
      <c r="U27" s="250" t="e">
        <f>+IF(ROUND(I26,1)=ROUND(E36,1),ROUND(I26,1),"error")</f>
        <v>#VALUE!</v>
      </c>
      <c r="V27" s="250" t="e">
        <f>+IF(ROUND(J26,1)=ROUND(E37,1),ROUND(J26,1),"error")</f>
        <v>#VALUE!</v>
      </c>
      <c r="W27" s="251" t="e">
        <f>+IF(ROUND(K26,1)=ROUND(E38,1),ROUND(K26,1),"error")</f>
        <v>#VALUE!</v>
      </c>
      <c r="X27" s="252" t="e">
        <f>+IF(OR(R27="error",S27="error",U27="error",V27="error",W27="error"),"error",SUM(R27:S27,U27:W27))</f>
        <v>#VALUE!</v>
      </c>
    </row>
    <row r="28" spans="1:24" ht="12.9" customHeight="1" x14ac:dyDescent="0.25">
      <c r="A28" s="128"/>
      <c r="B28" s="240" t="s">
        <v>947</v>
      </c>
      <c r="C28" s="241" t="s">
        <v>948</v>
      </c>
      <c r="D28" s="242" t="s">
        <v>345</v>
      </c>
      <c r="E28" s="267" t="str">
        <f>IF(Table1!E104="NP",0,Table1!E104)</f>
        <v>NA</v>
      </c>
      <c r="F28" s="267" t="str">
        <f>IF(Table1!F104="NP",0,Table1!F104)</f>
        <v>NA</v>
      </c>
      <c r="G28" s="267" t="str">
        <f>IF(Table1!G104="NP",0,Table1!G104)</f>
        <v>NA</v>
      </c>
      <c r="H28" s="268">
        <f t="shared" si="0"/>
        <v>0</v>
      </c>
      <c r="I28" s="267" t="str">
        <f>IF(Table1!I104="NP",0,Table1!I104)</f>
        <v>NA</v>
      </c>
      <c r="J28" s="267" t="str">
        <f>IF(Table1!J104="NP",0,Table1!J104)</f>
        <v>NA</v>
      </c>
      <c r="K28" s="267" t="str">
        <f>IF(Table1!K104="NP",0,Table1!K104)</f>
        <v>NA</v>
      </c>
      <c r="L28" s="267" t="str">
        <f>IF(Table1!L104="NP",0,Table1!L104)</f>
        <v>NA</v>
      </c>
      <c r="M28" s="269">
        <f t="shared" si="1"/>
        <v>0</v>
      </c>
      <c r="N28" s="267" t="str">
        <f>IF(Table1!N104="NP",0,Table1!N104)</f>
        <v>NA</v>
      </c>
      <c r="O28" s="283"/>
      <c r="P28" s="644"/>
      <c r="Q28" s="253" t="s">
        <v>2604</v>
      </c>
      <c r="R28" s="254" t="e">
        <f>+IF(ROUND(E27,1)=ROUND(F33,1),ROUND(E27,1),"error")</f>
        <v>#VALUE!</v>
      </c>
      <c r="S28" s="255" t="str">
        <f>+IF(AND(F27=0,F34=0),0,"error")</f>
        <v>error</v>
      </c>
      <c r="T28" s="256" t="e">
        <f>+IF(ROUND(H27,1)=ROUND(F35,1),ROUND(H27,1),"error")</f>
        <v>#VALUE!</v>
      </c>
      <c r="U28" s="256" t="e">
        <f>+IF(ROUND(I27,1)=ROUND(F36,1),ROUND(I27,1),"error")</f>
        <v>#VALUE!</v>
      </c>
      <c r="V28" s="256" t="e">
        <f>+IF(ROUND(J27,1)=ROUND(F37,1),ROUND(J27,1),"error")</f>
        <v>#VALUE!</v>
      </c>
      <c r="W28" s="257" t="e">
        <f>+IF(ROUND(K27,1)=ROUND(F38,1),ROUND(K27,1),"error")</f>
        <v>#VALUE!</v>
      </c>
      <c r="X28" s="258" t="e">
        <f>+IF(OR(R28="error",S28="error",U28="error",V28="error",W28="error"),"error",SUM(R28:S28,U28:W28))</f>
        <v>#VALUE!</v>
      </c>
    </row>
    <row r="29" spans="1:24" ht="12.9" customHeight="1" x14ac:dyDescent="0.25">
      <c r="A29" s="128"/>
      <c r="B29" s="240" t="s">
        <v>950</v>
      </c>
      <c r="C29" s="241" t="s">
        <v>951</v>
      </c>
      <c r="D29" s="242" t="s">
        <v>345</v>
      </c>
      <c r="E29" s="267" t="str">
        <f>IF(Table1!E105="NP",0,Table1!E105)</f>
        <v>NA</v>
      </c>
      <c r="F29" s="267" t="str">
        <f>IF(Table1!F105="NP",0,Table1!F105)</f>
        <v>NA</v>
      </c>
      <c r="G29" s="267" t="str">
        <f>IF(Table1!G105="NP",0,Table1!G105)</f>
        <v>NA</v>
      </c>
      <c r="H29" s="268">
        <f t="shared" si="0"/>
        <v>0</v>
      </c>
      <c r="I29" s="267" t="str">
        <f>IF(Table1!I105="NP",0,Table1!I105)</f>
        <v>NA</v>
      </c>
      <c r="J29" s="267" t="str">
        <f>IF(Table1!J105="NP",0,Table1!J105)</f>
        <v>NA</v>
      </c>
      <c r="K29" s="267" t="str">
        <f>IF(Table1!K105="NP",0,Table1!K105)</f>
        <v>NA</v>
      </c>
      <c r="L29" s="267" t="str">
        <f>IF(Table1!L105="NP",0,Table1!L105)</f>
        <v>NA</v>
      </c>
      <c r="M29" s="269">
        <f t="shared" si="1"/>
        <v>0</v>
      </c>
      <c r="N29" s="267" t="str">
        <f>IF(Table1!N105="NP",0,Table1!N105)</f>
        <v>NA</v>
      </c>
      <c r="O29" s="283"/>
      <c r="P29" s="644"/>
      <c r="Q29" s="253" t="s">
        <v>2605</v>
      </c>
      <c r="R29" s="254" t="e">
        <f>+IF(ROUND(E28,1)=ROUND(H33,1),ROUND(E28,1),"error")</f>
        <v>#VALUE!</v>
      </c>
      <c r="S29" s="256" t="e">
        <f>+IF(ROUND(F28,1)=ROUND(H34,1),ROUND(F28,1),"error")</f>
        <v>#VALUE!</v>
      </c>
      <c r="T29" s="255">
        <f>+IF(AND(H28=0,H35=0),0,"error")</f>
        <v>0</v>
      </c>
      <c r="U29" s="256" t="e">
        <f>+IF(ROUND(I28,1)=ROUND(H36,1),ROUND(I28,1),"error")</f>
        <v>#VALUE!</v>
      </c>
      <c r="V29" s="256" t="e">
        <f>+IF(ROUND(J28,1)=ROUND(H37,1),ROUND(J28,1),"error")</f>
        <v>#VALUE!</v>
      </c>
      <c r="W29" s="257" t="e">
        <f>+IF(ROUND(K28,1)=ROUND(H38,1),ROUND(K28,1),"error")</f>
        <v>#VALUE!</v>
      </c>
      <c r="X29" s="258" t="e">
        <f>+IF(OR(T29="error",U29="error",V29="error",W29="error"),"error",SUM(T29:W29))</f>
        <v>#VALUE!</v>
      </c>
    </row>
    <row r="30" spans="1:24" ht="12.9" customHeight="1" x14ac:dyDescent="0.25">
      <c r="A30" s="128"/>
      <c r="B30" s="240" t="s">
        <v>953</v>
      </c>
      <c r="C30" s="241" t="s">
        <v>954</v>
      </c>
      <c r="D30" s="242" t="s">
        <v>345</v>
      </c>
      <c r="E30" s="267" t="str">
        <f>IF(Table1!E106="NP",0,Table1!E106)</f>
        <v>NA</v>
      </c>
      <c r="F30" s="267" t="str">
        <f>IF(Table1!F106="NP",0,Table1!F106)</f>
        <v>NA</v>
      </c>
      <c r="G30" s="267" t="str">
        <f>IF(Table1!G106="NP",0,Table1!G106)</f>
        <v>NA</v>
      </c>
      <c r="H30" s="268">
        <f t="shared" si="0"/>
        <v>0</v>
      </c>
      <c r="I30" s="267" t="str">
        <f>IF(Table1!I106="NP",0,Table1!I106)</f>
        <v>NA</v>
      </c>
      <c r="J30" s="267" t="str">
        <f>IF(Table1!J106="NP",0,Table1!J106)</f>
        <v>NA</v>
      </c>
      <c r="K30" s="267" t="str">
        <f>IF(Table1!K106="NP",0,Table1!K106)</f>
        <v>NA</v>
      </c>
      <c r="L30" s="267" t="str">
        <f>IF(Table1!L106="NP",0,Table1!L106)</f>
        <v>NA</v>
      </c>
      <c r="M30" s="269">
        <f t="shared" si="1"/>
        <v>0</v>
      </c>
      <c r="N30" s="267" t="str">
        <f>IF(Table1!N106="NP",0,Table1!N106)</f>
        <v>NA</v>
      </c>
      <c r="O30" s="283"/>
      <c r="P30" s="644"/>
      <c r="Q30" s="259" t="s">
        <v>2606</v>
      </c>
      <c r="R30" s="260" t="e">
        <f>+IF(ROUND(E29,1)=ROUND(I33,1),ROUND(E29,1),"error")</f>
        <v>#VALUE!</v>
      </c>
      <c r="S30" s="261" t="e">
        <f>+IF(ROUND(F29,1)=ROUND(I34,1),ROUND(F29,1),"error")</f>
        <v>#VALUE!</v>
      </c>
      <c r="T30" s="261" t="e">
        <f>+IF(ROUND(H29,1)=ROUND(I35,1),ROUND(H29,1),"error")</f>
        <v>#VALUE!</v>
      </c>
      <c r="U30" s="262" t="str">
        <f>+IF(AND(I29=0,I36=0),0,"error")</f>
        <v>error</v>
      </c>
      <c r="V30" s="261" t="e">
        <f>+IF(ROUND(J29,1)=ROUND(I37,1),ROUND(J29,1),"error")</f>
        <v>#VALUE!</v>
      </c>
      <c r="W30" s="263" t="e">
        <f>+IF(ROUND(K29,1)=ROUND(I38,1),ROUND(K29,1),"error")</f>
        <v>#VALUE!</v>
      </c>
      <c r="X30" s="258" t="e">
        <f>+IF(OR(R30="error",S30="error",U30="error",V30="error",W30="error"),"error",SUM(R30:S30,U30:W30))</f>
        <v>#VALUE!</v>
      </c>
    </row>
    <row r="31" spans="1:24" ht="12.9" customHeight="1" x14ac:dyDescent="0.25">
      <c r="A31" s="128"/>
      <c r="B31" s="240" t="s">
        <v>956</v>
      </c>
      <c r="C31" s="241" t="s">
        <v>957</v>
      </c>
      <c r="D31" s="242" t="s">
        <v>345</v>
      </c>
      <c r="E31" s="267" t="str">
        <f>IF(Table1!E107="NP",0,Table1!E107)</f>
        <v>NA</v>
      </c>
      <c r="F31" s="267" t="str">
        <f>IF(Table1!F107="NP",0,Table1!F107)</f>
        <v>NA</v>
      </c>
      <c r="G31" s="267" t="str">
        <f>IF(Table1!G107="NP",0,Table1!G107)</f>
        <v>NA</v>
      </c>
      <c r="H31" s="268">
        <f t="shared" si="0"/>
        <v>0</v>
      </c>
      <c r="I31" s="267" t="str">
        <f>IF(Table1!I107="NP",0,Table1!I107)</f>
        <v>NA</v>
      </c>
      <c r="J31" s="267" t="str">
        <f>IF(Table1!J107="NP",0,Table1!J107)</f>
        <v>NA</v>
      </c>
      <c r="K31" s="267" t="str">
        <f>IF(Table1!K107="NP",0,Table1!K107)</f>
        <v>NA</v>
      </c>
      <c r="L31" s="267" t="str">
        <f>IF(Table1!L107="NP",0,Table1!L107)</f>
        <v>NA</v>
      </c>
      <c r="M31" s="269">
        <f t="shared" si="1"/>
        <v>0</v>
      </c>
      <c r="N31" s="267" t="str">
        <f>IF(Table1!N107="NP",0,Table1!N107)</f>
        <v>NA</v>
      </c>
      <c r="O31" s="283"/>
      <c r="P31" s="644"/>
      <c r="Q31" s="253" t="s">
        <v>2607</v>
      </c>
      <c r="R31" s="260" t="e">
        <f>+IF(ROUND(E30,1)=ROUND(J33,1),ROUND(E30,1),"error")</f>
        <v>#VALUE!</v>
      </c>
      <c r="S31" s="261" t="e">
        <f>+IF(ROUND(F30,1)=ROUND(J34,1),ROUND(F30,1),"error")</f>
        <v>#VALUE!</v>
      </c>
      <c r="T31" s="261" t="e">
        <f>+IF(ROUND(H30,1)=ROUND(J35,1),ROUND(H30,1),"error")</f>
        <v>#VALUE!</v>
      </c>
      <c r="U31" s="261" t="e">
        <f>+IF(ROUND(I30,1)=ROUND(J36,1),ROUND(I30,1),"error")</f>
        <v>#VALUE!</v>
      </c>
      <c r="V31" s="262" t="str">
        <f>+IF(AND(J30=0,J37=0),0,"error")</f>
        <v>error</v>
      </c>
      <c r="W31" s="263" t="e">
        <f>+IF(ROUND(K30,1)=ROUND(J38,1),ROUND(K30,1),"error")</f>
        <v>#VALUE!</v>
      </c>
      <c r="X31" s="258" t="e">
        <f>+IF(OR(R31="error",S31="error",U31="error",V31="error",W31="error"),"error",SUM(R31:S31,U31:W31))</f>
        <v>#VALUE!</v>
      </c>
    </row>
    <row r="32" spans="1:24" ht="12.9" customHeight="1" x14ac:dyDescent="0.25">
      <c r="A32" s="128"/>
      <c r="B32" s="264" t="s">
        <v>2642</v>
      </c>
      <c r="C32" s="265"/>
      <c r="D32" s="266"/>
      <c r="E32" s="267"/>
      <c r="F32" s="267"/>
      <c r="G32" s="267"/>
      <c r="H32" s="268"/>
      <c r="I32" s="267"/>
      <c r="J32" s="267"/>
      <c r="K32" s="268"/>
      <c r="L32" s="267"/>
      <c r="M32" s="269"/>
      <c r="N32" s="267"/>
      <c r="O32" s="283"/>
      <c r="P32" s="644"/>
      <c r="Q32" s="270" t="s">
        <v>2608</v>
      </c>
      <c r="R32" s="260" t="e">
        <f>+IF(ROUND(E31,1)=ROUND(K33,1),ROUND(E31,1),"error")</f>
        <v>#VALUE!</v>
      </c>
      <c r="S32" s="261" t="e">
        <f>+IF(ROUND(F31,1)=ROUND(K34,1),ROUND(F31,1),"error")</f>
        <v>#VALUE!</v>
      </c>
      <c r="T32" s="261" t="e">
        <f>+IF(ROUND(H31,1)=ROUND(K35,1),ROUND(H31,1),"error")</f>
        <v>#VALUE!</v>
      </c>
      <c r="U32" s="261" t="e">
        <f>+IF(ROUND(I31,1)=ROUND(K36,1),ROUND(I31,1),"error")</f>
        <v>#VALUE!</v>
      </c>
      <c r="V32" s="261" t="e">
        <f>+IF(ROUND(J31,1)=ROUND(K37,1),ROUND(J31,1),"error")</f>
        <v>#VALUE!</v>
      </c>
      <c r="W32" s="271" t="str">
        <f>+IF(AND(K31=0,K38=0),0,"error")</f>
        <v>error</v>
      </c>
      <c r="X32" s="258" t="e">
        <f>+IF(OR(R32="error",S32="error",U32="error",V32="error",W32="error"),"error",SUM(R32:S32,U32:W32))</f>
        <v>#VALUE!</v>
      </c>
    </row>
    <row r="33" spans="1:24" ht="12.9" customHeight="1" x14ac:dyDescent="0.25">
      <c r="A33" s="128"/>
      <c r="B33" s="240" t="s">
        <v>1166</v>
      </c>
      <c r="C33" s="241" t="s">
        <v>1167</v>
      </c>
      <c r="D33" s="242" t="s">
        <v>345</v>
      </c>
      <c r="E33" s="267" t="str">
        <f>IF(Table2!E68="NP",0,Table2!E68)</f>
        <v>NA</v>
      </c>
      <c r="F33" s="267" t="str">
        <f>IF(Table2!F68="NP",0,Table2!F68)</f>
        <v>NA</v>
      </c>
      <c r="G33" s="267" t="str">
        <f>IF(Table2!G68="NP",0,Table2!G68)</f>
        <v>NA</v>
      </c>
      <c r="H33" s="268">
        <f t="shared" ref="H33:H38" si="2">SUM(E33:G33)</f>
        <v>0</v>
      </c>
      <c r="I33" s="267" t="str">
        <f>IF(Table2!I68="NP",0,Table2!I68)</f>
        <v>NA</v>
      </c>
      <c r="J33" s="267" t="str">
        <f>IF(Table2!J68="NP",0,Table2!J68)</f>
        <v>NA</v>
      </c>
      <c r="K33" s="268" t="str">
        <f>IF(Table2!K68="NP",0,Table2!K68)</f>
        <v>NA</v>
      </c>
      <c r="L33" s="267" t="str">
        <f>IF(Table2!L68="NP",0,Table2!L68)</f>
        <v>NA</v>
      </c>
      <c r="M33" s="269">
        <f t="shared" ref="M33:M38" si="3">SUM(H33:L33)</f>
        <v>0</v>
      </c>
      <c r="N33" s="267" t="str">
        <f>IF(Table2!N68="NP",0,Table2!N68)</f>
        <v>NA</v>
      </c>
      <c r="O33" s="283"/>
      <c r="P33" s="644"/>
      <c r="Q33" s="272" t="s">
        <v>2626</v>
      </c>
      <c r="R33" s="273" t="e">
        <f>+IF(OR(R27="error",R28="error",R30="error",R31="error",R32="error"),"error",SUM(R27:R28,R30:R32))</f>
        <v>#VALUE!</v>
      </c>
      <c r="S33" s="273" t="e">
        <f>+IF(OR(S27="error",S28="error",S30="error",S31="error",S32="error"),"error",SUM(S27:S28,S30:S32))</f>
        <v>#VALUE!</v>
      </c>
      <c r="T33" s="274" t="e">
        <f>+IF(OR(T29="error",T30="error",T31="error",T32="error"),"error",SUM(T29:T32))</f>
        <v>#VALUE!</v>
      </c>
      <c r="U33" s="274" t="e">
        <f>+IF(OR(U27="error",U28="error",U30="error",U31="error",U32="error"),"error",SUM(U27:U28,U30:U32))</f>
        <v>#VALUE!</v>
      </c>
      <c r="V33" s="274" t="e">
        <f>+IF(OR(V27="error",V28="error",V30="error",V31="error",V32="error"),"error",SUM(V27:V28,V30:V32))</f>
        <v>#VALUE!</v>
      </c>
      <c r="W33" s="274" t="e">
        <f>+IF(OR(W27="error",W28="error",W30="error",W31="error",W32="error"),"error",SUM(W27:W28,W30:W32))</f>
        <v>#VALUE!</v>
      </c>
      <c r="X33" s="275"/>
    </row>
    <row r="34" spans="1:24" ht="12.9" customHeight="1" x14ac:dyDescent="0.25">
      <c r="A34" s="128"/>
      <c r="B34" s="240" t="s">
        <v>1169</v>
      </c>
      <c r="C34" s="241" t="s">
        <v>1170</v>
      </c>
      <c r="D34" s="242" t="s">
        <v>345</v>
      </c>
      <c r="E34" s="267" t="str">
        <f>IF(Table2!E69="NP",0,Table2!E69)</f>
        <v>NA</v>
      </c>
      <c r="F34" s="267" t="str">
        <f>IF(Table2!F69="NP",0,Table2!F69)</f>
        <v>NA</v>
      </c>
      <c r="G34" s="267" t="str">
        <f>IF(Table2!G69="NP",0,Table2!G69)</f>
        <v>NA</v>
      </c>
      <c r="H34" s="268">
        <f t="shared" si="2"/>
        <v>0</v>
      </c>
      <c r="I34" s="267" t="str">
        <f>IF(Table2!I69="NP",0,Table2!I69)</f>
        <v>NA</v>
      </c>
      <c r="J34" s="267" t="str">
        <f>IF(Table2!J69="NP",0,Table2!J69)</f>
        <v>NA</v>
      </c>
      <c r="K34" s="268" t="str">
        <f>IF(Table2!K69="NP",0,Table2!K69)</f>
        <v>NA</v>
      </c>
      <c r="L34" s="267" t="str">
        <f>IF(Table2!L69="NP",0,Table2!L69)</f>
        <v>NA</v>
      </c>
      <c r="M34" s="269">
        <f t="shared" si="3"/>
        <v>0</v>
      </c>
      <c r="N34" s="267" t="str">
        <f>IF(Table2!N69="NP",0,Table2!N69)</f>
        <v>NA</v>
      </c>
      <c r="O34" s="283"/>
      <c r="P34" s="276"/>
      <c r="Q34" s="276"/>
      <c r="R34" s="277"/>
      <c r="S34" s="277"/>
      <c r="T34" s="277"/>
      <c r="U34" s="277"/>
      <c r="V34" s="277"/>
      <c r="W34" s="277"/>
      <c r="X34" s="275"/>
    </row>
    <row r="35" spans="1:24" ht="12.9" customHeight="1" x14ac:dyDescent="0.25">
      <c r="A35" s="128"/>
      <c r="B35" s="240" t="s">
        <v>1172</v>
      </c>
      <c r="C35" s="241" t="s">
        <v>1173</v>
      </c>
      <c r="D35" s="242" t="s">
        <v>345</v>
      </c>
      <c r="E35" s="267" t="str">
        <f>IF(Table2!E70="NP",0,Table2!E70)</f>
        <v>NA</v>
      </c>
      <c r="F35" s="267" t="str">
        <f>IF(Table2!F70="NP",0,Table2!F70)</f>
        <v>NA</v>
      </c>
      <c r="G35" s="267" t="str">
        <f>IF(Table2!G70="NP",0,Table2!G70)</f>
        <v>NA</v>
      </c>
      <c r="H35" s="268">
        <f t="shared" si="2"/>
        <v>0</v>
      </c>
      <c r="I35" s="267" t="str">
        <f>IF(Table2!I70="NP",0,Table2!I70)</f>
        <v>NA</v>
      </c>
      <c r="J35" s="267" t="str">
        <f>IF(Table2!J70="NP",0,Table2!J70)</f>
        <v>NA</v>
      </c>
      <c r="K35" s="268" t="str">
        <f>IF(Table2!K70="NP",0,Table2!K70)</f>
        <v>NA</v>
      </c>
      <c r="L35" s="267" t="str">
        <f>IF(Table2!L70="NP",0,Table2!L70)</f>
        <v>NA</v>
      </c>
      <c r="M35" s="269">
        <f t="shared" si="3"/>
        <v>0</v>
      </c>
      <c r="N35" s="267" t="str">
        <f>IF(Table2!N70="NP",0,Table2!N70)</f>
        <v>NA</v>
      </c>
      <c r="O35" s="283"/>
      <c r="P35" s="284"/>
      <c r="Q35" s="276"/>
      <c r="R35" s="277"/>
      <c r="S35" s="277"/>
      <c r="T35" s="277"/>
      <c r="U35" s="277"/>
      <c r="V35" s="277"/>
      <c r="W35" s="277"/>
      <c r="X35" s="277"/>
    </row>
    <row r="36" spans="1:24" ht="12.9" customHeight="1" x14ac:dyDescent="0.25">
      <c r="A36" s="128"/>
      <c r="B36" s="240" t="s">
        <v>1175</v>
      </c>
      <c r="C36" s="241" t="s">
        <v>1176</v>
      </c>
      <c r="D36" s="242" t="s">
        <v>345</v>
      </c>
      <c r="E36" s="267" t="str">
        <f>IF(Table2!E71="NP",0,Table2!E71)</f>
        <v>NA</v>
      </c>
      <c r="F36" s="267" t="str">
        <f>IF(Table2!F71="NP",0,Table2!F71)</f>
        <v>NA</v>
      </c>
      <c r="G36" s="267" t="str">
        <f>IF(Table2!G71="NP",0,Table2!G71)</f>
        <v>NA</v>
      </c>
      <c r="H36" s="268">
        <f t="shared" si="2"/>
        <v>0</v>
      </c>
      <c r="I36" s="267" t="str">
        <f>IF(Table2!I71="NP",0,Table2!I71)</f>
        <v>NA</v>
      </c>
      <c r="J36" s="267" t="str">
        <f>IF(Table2!J71="NP",0,Table2!J71)</f>
        <v>NA</v>
      </c>
      <c r="K36" s="268" t="str">
        <f>IF(Table2!K71="NP",0,Table2!K71)</f>
        <v>NA</v>
      </c>
      <c r="L36" s="267" t="str">
        <f>IF(Table2!L71="NP",0,Table2!L71)</f>
        <v>NA</v>
      </c>
      <c r="M36" s="269">
        <f t="shared" si="3"/>
        <v>0</v>
      </c>
      <c r="N36" s="267" t="str">
        <f>IF(Table2!N71="NP",0,Table2!N71)</f>
        <v>NA</v>
      </c>
      <c r="O36" s="283"/>
    </row>
    <row r="37" spans="1:24" x14ac:dyDescent="0.25">
      <c r="A37" s="128"/>
      <c r="B37" s="240" t="s">
        <v>1178</v>
      </c>
      <c r="C37" s="241" t="s">
        <v>1179</v>
      </c>
      <c r="D37" s="242" t="s">
        <v>345</v>
      </c>
      <c r="E37" s="267" t="str">
        <f>IF(Table2!E72="NP",0,Table2!E72)</f>
        <v>NA</v>
      </c>
      <c r="F37" s="267" t="str">
        <f>IF(Table2!F72="NP",0,Table2!F72)</f>
        <v>NA</v>
      </c>
      <c r="G37" s="267" t="str">
        <f>IF(Table2!G72="NP",0,Table2!G72)</f>
        <v>NA</v>
      </c>
      <c r="H37" s="268">
        <f t="shared" si="2"/>
        <v>0</v>
      </c>
      <c r="I37" s="267" t="str">
        <f>IF(Table2!I72="NP",0,Table2!I72)</f>
        <v>NA</v>
      </c>
      <c r="J37" s="267" t="str">
        <f>IF(Table2!J72="NP",0,Table2!J72)</f>
        <v>NA</v>
      </c>
      <c r="K37" s="268" t="str">
        <f>IF(Table2!K72="NP",0,Table2!K72)</f>
        <v>NA</v>
      </c>
      <c r="L37" s="267" t="str">
        <f>IF(Table2!L72="NP",0,Table2!L72)</f>
        <v>NA</v>
      </c>
      <c r="M37" s="269">
        <f t="shared" si="3"/>
        <v>0</v>
      </c>
      <c r="N37" s="267" t="str">
        <f>IF(Table2!N72="NP",0,Table2!N72)</f>
        <v>NA</v>
      </c>
      <c r="O37" s="283"/>
    </row>
    <row r="38" spans="1:24" ht="12.9" customHeight="1" x14ac:dyDescent="0.25">
      <c r="A38" s="128"/>
      <c r="B38" s="285" t="s">
        <v>1181</v>
      </c>
      <c r="C38" s="278" t="s">
        <v>1182</v>
      </c>
      <c r="D38" s="279" t="s">
        <v>345</v>
      </c>
      <c r="E38" s="286" t="str">
        <f>IF(Table2!E73="NP",0,Table2!E73)</f>
        <v>NA</v>
      </c>
      <c r="F38" s="286" t="str">
        <f>IF(Table2!F73="NP",0,Table2!F73)</f>
        <v>NA</v>
      </c>
      <c r="G38" s="286" t="str">
        <f>IF(Table2!G73="NP",0,Table2!G73)</f>
        <v>NA</v>
      </c>
      <c r="H38" s="287">
        <f t="shared" si="2"/>
        <v>0</v>
      </c>
      <c r="I38" s="286" t="str">
        <f>IF(Table2!I73="NP",0,Table2!I73)</f>
        <v>NA</v>
      </c>
      <c r="J38" s="286" t="str">
        <f>IF(Table2!J73="NP",0,Table2!J73)</f>
        <v>NA</v>
      </c>
      <c r="K38" s="287" t="str">
        <f>IF(Table2!K73="NP",0,Table2!K73)</f>
        <v>NA</v>
      </c>
      <c r="L38" s="286" t="str">
        <f>IF(Table2!L73="NP",0,Table2!L73)</f>
        <v>NA</v>
      </c>
      <c r="M38" s="288">
        <f t="shared" si="3"/>
        <v>0</v>
      </c>
      <c r="N38" s="286" t="str">
        <f>IF(Table2!N73="NP",0,Table2!N73)</f>
        <v>NA</v>
      </c>
    </row>
    <row r="39" spans="1:24" ht="12.9" customHeight="1" x14ac:dyDescent="0.25">
      <c r="A39" s="128"/>
    </row>
    <row r="40" spans="1:24" ht="12.9" customHeight="1" x14ac:dyDescent="0.25">
      <c r="A40" s="128"/>
      <c r="E40" s="647" t="s">
        <v>2643</v>
      </c>
      <c r="F40" s="647"/>
      <c r="G40" s="647"/>
      <c r="H40" s="647"/>
      <c r="I40" s="647"/>
      <c r="J40" s="647"/>
      <c r="K40" s="647"/>
      <c r="L40" s="647"/>
      <c r="M40" s="647"/>
      <c r="N40" s="647"/>
    </row>
    <row r="41" spans="1:24" ht="12.9" customHeight="1" x14ac:dyDescent="0.25">
      <c r="A41" s="128"/>
      <c r="E41" s="226" t="s">
        <v>333</v>
      </c>
      <c r="F41" s="227" t="s">
        <v>334</v>
      </c>
      <c r="G41" s="228" t="s">
        <v>335</v>
      </c>
      <c r="H41" s="227" t="s">
        <v>81</v>
      </c>
      <c r="I41" s="228" t="s">
        <v>336</v>
      </c>
      <c r="J41" s="227" t="s">
        <v>337</v>
      </c>
      <c r="K41" s="228" t="s">
        <v>84</v>
      </c>
      <c r="L41" s="227" t="s">
        <v>338</v>
      </c>
      <c r="M41" s="229" t="s">
        <v>339</v>
      </c>
      <c r="N41" s="229" t="s">
        <v>340</v>
      </c>
      <c r="P41" s="230"/>
      <c r="Q41" s="231"/>
      <c r="R41" s="648" t="s">
        <v>2644</v>
      </c>
      <c r="S41" s="648"/>
      <c r="T41" s="648"/>
      <c r="U41" s="648"/>
      <c r="V41" s="648"/>
      <c r="W41" s="648"/>
      <c r="X41" s="648"/>
    </row>
    <row r="42" spans="1:24" ht="12.9" customHeight="1" x14ac:dyDescent="0.25">
      <c r="A42" s="128"/>
      <c r="B42" s="232" t="s">
        <v>2645</v>
      </c>
      <c r="C42" s="233"/>
      <c r="D42" s="234"/>
      <c r="E42" s="235"/>
      <c r="F42" s="235"/>
      <c r="G42" s="235"/>
      <c r="H42" s="236"/>
      <c r="I42" s="235"/>
      <c r="J42" s="235"/>
      <c r="K42" s="236"/>
      <c r="L42" s="235"/>
      <c r="M42" s="237"/>
      <c r="N42" s="235"/>
      <c r="P42" s="238" t="s">
        <v>2646</v>
      </c>
      <c r="Q42" s="239"/>
      <c r="R42" s="645" t="s">
        <v>2603</v>
      </c>
      <c r="S42" s="646" t="s">
        <v>2604</v>
      </c>
      <c r="T42" s="646" t="s">
        <v>2605</v>
      </c>
      <c r="U42" s="646" t="s">
        <v>2606</v>
      </c>
      <c r="V42" s="646" t="s">
        <v>2607</v>
      </c>
      <c r="W42" s="642" t="s">
        <v>2608</v>
      </c>
      <c r="X42" s="643" t="s">
        <v>2609</v>
      </c>
    </row>
    <row r="43" spans="1:24" ht="12.9" customHeight="1" x14ac:dyDescent="0.25">
      <c r="A43" s="128" t="s">
        <v>2647</v>
      </c>
      <c r="B43" s="240" t="s">
        <v>2648</v>
      </c>
      <c r="C43" s="241" t="s">
        <v>942</v>
      </c>
      <c r="D43" s="242" t="s">
        <v>345</v>
      </c>
      <c r="E43" s="243"/>
      <c r="F43" s="243"/>
      <c r="G43" s="243"/>
      <c r="H43" s="244"/>
      <c r="I43" s="243"/>
      <c r="J43" s="243"/>
      <c r="K43" s="243"/>
      <c r="L43" s="243"/>
      <c r="M43" s="245"/>
      <c r="N43" s="243"/>
      <c r="P43" s="246"/>
      <c r="Q43" s="247"/>
      <c r="R43" s="645"/>
      <c r="S43" s="646"/>
      <c r="T43" s="646"/>
      <c r="U43" s="646"/>
      <c r="V43" s="646"/>
      <c r="W43" s="642"/>
      <c r="X43" s="643"/>
    </row>
    <row r="44" spans="1:24" ht="12.9" customHeight="1" x14ac:dyDescent="0.25">
      <c r="A44" s="128" t="s">
        <v>2649</v>
      </c>
      <c r="B44" s="240" t="s">
        <v>2650</v>
      </c>
      <c r="C44" s="241" t="s">
        <v>945</v>
      </c>
      <c r="D44" s="242" t="s">
        <v>345</v>
      </c>
      <c r="E44" s="243"/>
      <c r="F44" s="243"/>
      <c r="G44" s="243"/>
      <c r="H44" s="244"/>
      <c r="I44" s="243"/>
      <c r="J44" s="243"/>
      <c r="K44" s="243"/>
      <c r="L44" s="243"/>
      <c r="M44" s="245"/>
      <c r="N44" s="243"/>
      <c r="P44" s="644" t="s">
        <v>2651</v>
      </c>
      <c r="Q44" s="248" t="s">
        <v>2603</v>
      </c>
      <c r="R44" s="249">
        <f>+IF(AND(E43=0,E50=0),0,"error")</f>
        <v>0</v>
      </c>
      <c r="S44" s="250">
        <f>+IF(ROUND(F43,1)=ROUND(E51,1),ROUND(F43,1),"error")</f>
        <v>0</v>
      </c>
      <c r="T44" s="250">
        <f>+IF(ROUND(H43,1)=ROUND(E52,1),ROUND(H43,1),"error")</f>
        <v>0</v>
      </c>
      <c r="U44" s="250">
        <f>+IF(ROUND(I43,1)=ROUND(E53,1),ROUND(I43,1),"error")</f>
        <v>0</v>
      </c>
      <c r="V44" s="250">
        <f>+IF(ROUND(J43,1)=ROUND(E54,1),ROUND(J43,1),"error")</f>
        <v>0</v>
      </c>
      <c r="W44" s="251">
        <f>+IF(ROUND(K43,1)=ROUND(E55,1),ROUND(K43,1),"error")</f>
        <v>0</v>
      </c>
      <c r="X44" s="252">
        <f>+IF(OR(R44="error",S44="error",U44="error",V44="error",W44="error"),"error",SUM(R44:S44,U44:W44))</f>
        <v>0</v>
      </c>
    </row>
    <row r="45" spans="1:24" ht="12.9" customHeight="1" x14ac:dyDescent="0.25">
      <c r="A45" s="128" t="s">
        <v>2652</v>
      </c>
      <c r="B45" s="240" t="s">
        <v>2653</v>
      </c>
      <c r="C45" s="241" t="s">
        <v>948</v>
      </c>
      <c r="D45" s="242" t="s">
        <v>345</v>
      </c>
      <c r="E45" s="243"/>
      <c r="F45" s="243"/>
      <c r="G45" s="243"/>
      <c r="H45" s="244"/>
      <c r="I45" s="243"/>
      <c r="J45" s="243"/>
      <c r="K45" s="243"/>
      <c r="L45" s="243"/>
      <c r="M45" s="245"/>
      <c r="N45" s="243"/>
      <c r="P45" s="644"/>
      <c r="Q45" s="253" t="s">
        <v>2604</v>
      </c>
      <c r="R45" s="254">
        <f>+IF(ROUND(E44,1)=ROUND(F50,1),ROUND(E44,1),"error")</f>
        <v>0</v>
      </c>
      <c r="S45" s="255">
        <f>+IF(AND(F44=0,F51=0),0,"error")</f>
        <v>0</v>
      </c>
      <c r="T45" s="256">
        <f>+IF(ROUND(H44,1)=ROUND(F52,1),ROUND(H44,1),"error")</f>
        <v>0</v>
      </c>
      <c r="U45" s="256">
        <f>+IF(ROUND(I44,1)=ROUND(F53,1),ROUND(I44,1),"error")</f>
        <v>0</v>
      </c>
      <c r="V45" s="256">
        <f>+IF(ROUND(J44,1)=ROUND(F54,1),ROUND(J44,1),"error")</f>
        <v>0</v>
      </c>
      <c r="W45" s="257">
        <f>+IF(ROUND(K44,1)=ROUND(F55,1),ROUND(K44,1),"error")</f>
        <v>0</v>
      </c>
      <c r="X45" s="258">
        <f>+IF(OR(R45="error",S45="error",U45="error",V45="error",W45="error"),"error",SUM(R45:S45,U45:W45))</f>
        <v>0</v>
      </c>
    </row>
    <row r="46" spans="1:24" ht="12.9" customHeight="1" x14ac:dyDescent="0.25">
      <c r="A46" s="128" t="s">
        <v>2654</v>
      </c>
      <c r="B46" s="240" t="s">
        <v>2655</v>
      </c>
      <c r="C46" s="241" t="s">
        <v>951</v>
      </c>
      <c r="D46" s="242" t="s">
        <v>345</v>
      </c>
      <c r="E46" s="243"/>
      <c r="F46" s="243"/>
      <c r="G46" s="243"/>
      <c r="H46" s="244"/>
      <c r="I46" s="243"/>
      <c r="J46" s="243"/>
      <c r="K46" s="243"/>
      <c r="L46" s="243"/>
      <c r="M46" s="245"/>
      <c r="N46" s="243"/>
      <c r="P46" s="644"/>
      <c r="Q46" s="253" t="s">
        <v>2605</v>
      </c>
      <c r="R46" s="254">
        <f>+IF(ROUND(E45,1)=ROUND(H50,1),ROUND(E45,1),"error")</f>
        <v>0</v>
      </c>
      <c r="S46" s="256">
        <f>+IF(ROUND(F45,1)=ROUND(H51,1),ROUND(F45,1),"error")</f>
        <v>0</v>
      </c>
      <c r="T46" s="255">
        <f>+IF(AND(H45=0,H52=0),0,"error")</f>
        <v>0</v>
      </c>
      <c r="U46" s="256">
        <f>+IF(ROUND(I45,1)=ROUND(H53,1),ROUND(I45,1),"error")</f>
        <v>0</v>
      </c>
      <c r="V46" s="256">
        <f>+IF(ROUND(J45,1)=ROUND(H54,1),ROUND(J45,1),"error")</f>
        <v>0</v>
      </c>
      <c r="W46" s="257">
        <f>+IF(ROUND(K45,1)=ROUND(H55,1),ROUND(K45,1),"error")</f>
        <v>0</v>
      </c>
      <c r="X46" s="258">
        <f>+IF(OR(T46="error",U46="error",V46="error",W46="error"),"error",SUM(T46:W46))</f>
        <v>0</v>
      </c>
    </row>
    <row r="47" spans="1:24" ht="12.9" customHeight="1" x14ac:dyDescent="0.25">
      <c r="A47" s="128" t="s">
        <v>2656</v>
      </c>
      <c r="B47" s="240" t="s">
        <v>2657</v>
      </c>
      <c r="C47" s="241" t="s">
        <v>954</v>
      </c>
      <c r="D47" s="242" t="s">
        <v>345</v>
      </c>
      <c r="E47" s="243"/>
      <c r="F47" s="243"/>
      <c r="G47" s="243"/>
      <c r="H47" s="244"/>
      <c r="I47" s="243"/>
      <c r="J47" s="243"/>
      <c r="K47" s="243"/>
      <c r="L47" s="243"/>
      <c r="M47" s="245"/>
      <c r="N47" s="243"/>
      <c r="P47" s="644"/>
      <c r="Q47" s="259" t="s">
        <v>2606</v>
      </c>
      <c r="R47" s="260">
        <f>+IF(ROUND(E46,1)=ROUND(I50,1),ROUND(E46,1),"error")</f>
        <v>0</v>
      </c>
      <c r="S47" s="261">
        <f>+IF(ROUND(F46,1)=ROUND(I51,1),ROUND(F46,1),"error")</f>
        <v>0</v>
      </c>
      <c r="T47" s="261">
        <f>+IF(ROUND(H46,1)=ROUND(I52,1),ROUND(H46,1),"error")</f>
        <v>0</v>
      </c>
      <c r="U47" s="262">
        <f>+IF(AND(I46=0,I53=0),0,"error")</f>
        <v>0</v>
      </c>
      <c r="V47" s="261">
        <f>+IF(ROUND(J46,1)=ROUND(I54,1),ROUND(J46,1),"error")</f>
        <v>0</v>
      </c>
      <c r="W47" s="263">
        <f>+IF(ROUND(K46,1)=ROUND(I55,1),ROUND(K46,1),"error")</f>
        <v>0</v>
      </c>
      <c r="X47" s="258">
        <f>+IF(OR(R47="error",S47="error",U47="error",V47="error",W47="error"),"error",SUM(R47:S47,U47:W47))</f>
        <v>0</v>
      </c>
    </row>
    <row r="48" spans="1:24" ht="12.9" customHeight="1" x14ac:dyDescent="0.25">
      <c r="A48" s="128" t="s">
        <v>2658</v>
      </c>
      <c r="B48" s="240" t="s">
        <v>2659</v>
      </c>
      <c r="C48" s="241" t="s">
        <v>957</v>
      </c>
      <c r="D48" s="242" t="s">
        <v>345</v>
      </c>
      <c r="E48" s="243"/>
      <c r="F48" s="243"/>
      <c r="G48" s="243"/>
      <c r="H48" s="244"/>
      <c r="I48" s="243"/>
      <c r="J48" s="243"/>
      <c r="K48" s="243"/>
      <c r="L48" s="243"/>
      <c r="M48" s="245"/>
      <c r="N48" s="243"/>
      <c r="P48" s="644"/>
      <c r="Q48" s="253" t="s">
        <v>2607</v>
      </c>
      <c r="R48" s="260">
        <f>+IF(ROUND(E47,1)=ROUND(J50,1),ROUND(E47,1),"error")</f>
        <v>0</v>
      </c>
      <c r="S48" s="261">
        <f>+IF(ROUND(F47,1)=ROUND(J51,1),ROUND(F47,1),"error")</f>
        <v>0</v>
      </c>
      <c r="T48" s="261">
        <f>+IF(ROUND(H47,1)=ROUND(J52,1),ROUND(H47,1),"error")</f>
        <v>0</v>
      </c>
      <c r="U48" s="261">
        <f>+IF(ROUND(I47,1)=ROUND(J53,1),ROUND(I47,1),"error")</f>
        <v>0</v>
      </c>
      <c r="V48" s="262">
        <f>+IF(AND(J47=0,J54=0),0,"error")</f>
        <v>0</v>
      </c>
      <c r="W48" s="263">
        <f>+IF(ROUND(K47,1)=ROUND(J55,1),ROUND(K47,1),"error")</f>
        <v>0</v>
      </c>
      <c r="X48" s="258">
        <f>+IF(OR(R48="error",S48="error",U48="error",V48="error",W48="error"),"error",SUM(R48:S48,U48:W48))</f>
        <v>0</v>
      </c>
    </row>
    <row r="49" spans="1:24" ht="12.9" customHeight="1" x14ac:dyDescent="0.25">
      <c r="A49" s="128"/>
      <c r="B49" s="264" t="s">
        <v>2660</v>
      </c>
      <c r="C49" s="265"/>
      <c r="D49" s="266"/>
      <c r="E49" s="267"/>
      <c r="F49" s="267"/>
      <c r="G49" s="267"/>
      <c r="H49" s="268"/>
      <c r="I49" s="267"/>
      <c r="J49" s="267"/>
      <c r="K49" s="268"/>
      <c r="L49" s="267"/>
      <c r="M49" s="269"/>
      <c r="N49" s="267"/>
      <c r="P49" s="644"/>
      <c r="Q49" s="270" t="s">
        <v>2608</v>
      </c>
      <c r="R49" s="260">
        <f>+IF(ROUND(E48,1)=ROUND(K50,1),ROUND(E48,1),"error")</f>
        <v>0</v>
      </c>
      <c r="S49" s="261">
        <f>+IF(ROUND(F48,1)=ROUND(K51,1),ROUND(F48,1),"error")</f>
        <v>0</v>
      </c>
      <c r="T49" s="261">
        <f>+IF(ROUND(H48,1)=ROUND(K52,1),ROUND(H48,1),"error")</f>
        <v>0</v>
      </c>
      <c r="U49" s="261">
        <f>+IF(ROUND(I48,1)=ROUND(K53,1),ROUND(I48,1),"error")</f>
        <v>0</v>
      </c>
      <c r="V49" s="261">
        <f>+IF(ROUND(J48,1)=ROUND(K54,1),ROUND(J48,1),"error")</f>
        <v>0</v>
      </c>
      <c r="W49" s="271">
        <f>+IF(AND(K48=0,K55=0),0,"error")</f>
        <v>0</v>
      </c>
      <c r="X49" s="258">
        <f>+IF(OR(R49="error",S49="error",U49="error",V49="error",W49="error"),"error",SUM(R49:S49,U49:W49))</f>
        <v>0</v>
      </c>
    </row>
    <row r="50" spans="1:24" ht="12.9" customHeight="1" x14ac:dyDescent="0.25">
      <c r="A50" s="128" t="s">
        <v>2661</v>
      </c>
      <c r="B50" s="240" t="s">
        <v>2662</v>
      </c>
      <c r="C50" s="241" t="s">
        <v>1167</v>
      </c>
      <c r="D50" s="242" t="s">
        <v>345</v>
      </c>
      <c r="E50" s="243"/>
      <c r="F50" s="243"/>
      <c r="G50" s="243"/>
      <c r="H50" s="244"/>
      <c r="I50" s="243"/>
      <c r="J50" s="243"/>
      <c r="K50" s="244"/>
      <c r="L50" s="243"/>
      <c r="M50" s="245"/>
      <c r="N50" s="243"/>
      <c r="P50" s="644"/>
      <c r="Q50" s="272" t="s">
        <v>2626</v>
      </c>
      <c r="R50" s="273">
        <f>+IF(OR(R44="error",R45="error",R47="error",R48="error",R49="error"),"error",SUM(R44:R45,R47:R49))</f>
        <v>0</v>
      </c>
      <c r="S50" s="273">
        <f>+IF(OR(S44="error",S45="error",S47="error",S48="error",S49="error"),"error",SUM(S44:S45,S47:S49))</f>
        <v>0</v>
      </c>
      <c r="T50" s="274">
        <f>+IF(OR(T46="error",T47="error",T48="error",T49="error"),"error",SUM(T46:T49))</f>
        <v>0</v>
      </c>
      <c r="U50" s="274">
        <f>+IF(OR(U44="error",U45="error",U47="error",U48="error",U49="error"),"error",SUM(U44:U45,U47:U49))</f>
        <v>0</v>
      </c>
      <c r="V50" s="274">
        <f>+IF(OR(V44="error",V45="error",V47="error",V48="error",V49="error"),"error",SUM(V44:V45,V47:V49))</f>
        <v>0</v>
      </c>
      <c r="W50" s="274">
        <f>+IF(OR(W44="error",W45="error",W47="error",W48="error",W49="error"),"error",SUM(W44:W45,W47:W49))</f>
        <v>0</v>
      </c>
      <c r="X50" s="275"/>
    </row>
    <row r="51" spans="1:24" ht="12.9" customHeight="1" x14ac:dyDescent="0.25">
      <c r="A51" s="128" t="s">
        <v>2663</v>
      </c>
      <c r="B51" s="240" t="s">
        <v>2664</v>
      </c>
      <c r="C51" s="241" t="s">
        <v>1170</v>
      </c>
      <c r="D51" s="242" t="s">
        <v>345</v>
      </c>
      <c r="E51" s="243"/>
      <c r="F51" s="243"/>
      <c r="G51" s="243"/>
      <c r="H51" s="244"/>
      <c r="I51" s="243"/>
      <c r="J51" s="243"/>
      <c r="K51" s="244"/>
      <c r="L51" s="243"/>
      <c r="M51" s="245"/>
      <c r="N51" s="243"/>
      <c r="P51" s="289"/>
      <c r="Q51" s="290"/>
      <c r="R51" s="291"/>
      <c r="S51" s="291"/>
      <c r="T51" s="291"/>
      <c r="U51" s="291"/>
      <c r="V51" s="291"/>
      <c r="W51" s="291"/>
      <c r="X51" s="275"/>
    </row>
    <row r="52" spans="1:24" ht="12.9" customHeight="1" x14ac:dyDescent="0.25">
      <c r="A52" s="128" t="s">
        <v>2665</v>
      </c>
      <c r="B52" s="240" t="s">
        <v>2666</v>
      </c>
      <c r="C52" s="241" t="s">
        <v>1173</v>
      </c>
      <c r="D52" s="242" t="s">
        <v>345</v>
      </c>
      <c r="E52" s="243"/>
      <c r="F52" s="243"/>
      <c r="G52" s="243"/>
      <c r="H52" s="244"/>
      <c r="I52" s="243"/>
      <c r="J52" s="243"/>
      <c r="K52" s="244"/>
      <c r="L52" s="243"/>
      <c r="M52" s="245"/>
      <c r="N52" s="243"/>
      <c r="P52" s="284"/>
      <c r="Q52" s="276"/>
      <c r="R52" s="277"/>
      <c r="S52" s="277"/>
      <c r="T52" s="277"/>
      <c r="U52" s="277"/>
      <c r="V52" s="277"/>
      <c r="W52" s="277"/>
      <c r="X52" s="277"/>
    </row>
    <row r="53" spans="1:24" ht="12.9" customHeight="1" x14ac:dyDescent="0.25">
      <c r="A53" s="128" t="s">
        <v>2667</v>
      </c>
      <c r="B53" s="240" t="s">
        <v>2668</v>
      </c>
      <c r="C53" s="241" t="s">
        <v>1176</v>
      </c>
      <c r="D53" s="242" t="s">
        <v>345</v>
      </c>
      <c r="E53" s="243"/>
      <c r="F53" s="243"/>
      <c r="G53" s="243"/>
      <c r="H53" s="244"/>
      <c r="I53" s="243"/>
      <c r="J53" s="243"/>
      <c r="K53" s="244"/>
      <c r="L53" s="243"/>
      <c r="M53" s="245"/>
      <c r="N53" s="243"/>
      <c r="P53" s="284"/>
      <c r="Q53" s="276"/>
      <c r="R53" s="277"/>
      <c r="S53" s="277"/>
      <c r="T53" s="277"/>
      <c r="U53" s="277"/>
      <c r="V53" s="277"/>
      <c r="W53" s="277"/>
      <c r="X53" s="277"/>
    </row>
    <row r="54" spans="1:24" ht="12.9" customHeight="1" x14ac:dyDescent="0.25">
      <c r="A54" s="128" t="s">
        <v>2669</v>
      </c>
      <c r="B54" s="240" t="s">
        <v>2670</v>
      </c>
      <c r="C54" s="241" t="s">
        <v>1179</v>
      </c>
      <c r="D54" s="242" t="s">
        <v>345</v>
      </c>
      <c r="E54" s="243"/>
      <c r="F54" s="243"/>
      <c r="G54" s="243"/>
      <c r="H54" s="244"/>
      <c r="I54" s="243"/>
      <c r="J54" s="243"/>
      <c r="K54" s="244"/>
      <c r="L54" s="243"/>
      <c r="M54" s="245"/>
      <c r="N54" s="243"/>
      <c r="P54" s="284"/>
      <c r="Q54" s="276"/>
      <c r="R54" s="277"/>
      <c r="S54" s="277"/>
      <c r="T54" s="277"/>
      <c r="U54" s="277"/>
      <c r="V54" s="277"/>
      <c r="W54" s="277"/>
      <c r="X54" s="277"/>
    </row>
    <row r="55" spans="1:24" ht="12.9" customHeight="1" x14ac:dyDescent="0.25">
      <c r="A55" s="128" t="s">
        <v>2671</v>
      </c>
      <c r="B55" s="285" t="s">
        <v>2672</v>
      </c>
      <c r="C55" s="278" t="s">
        <v>1182</v>
      </c>
      <c r="D55" s="279" t="s">
        <v>345</v>
      </c>
      <c r="E55" s="280"/>
      <c r="F55" s="280"/>
      <c r="G55" s="280"/>
      <c r="H55" s="281"/>
      <c r="I55" s="280"/>
      <c r="J55" s="280"/>
      <c r="K55" s="281"/>
      <c r="L55" s="280"/>
      <c r="M55" s="282"/>
      <c r="N55" s="280"/>
      <c r="P55" s="284"/>
      <c r="Q55" s="276"/>
      <c r="R55" s="277"/>
      <c r="S55" s="277"/>
      <c r="T55" s="277"/>
      <c r="U55" s="277"/>
      <c r="V55" s="277"/>
      <c r="W55" s="277"/>
      <c r="X55" s="277"/>
    </row>
    <row r="56" spans="1:24" ht="12.9" customHeight="1" x14ac:dyDescent="0.25">
      <c r="A56" s="128"/>
      <c r="P56" s="284"/>
      <c r="Q56" s="276"/>
      <c r="R56" s="277"/>
      <c r="S56" s="277"/>
      <c r="T56" s="277"/>
      <c r="U56" s="277"/>
      <c r="V56" s="277"/>
      <c r="W56" s="277"/>
      <c r="X56" s="277"/>
    </row>
    <row r="57" spans="1:24" ht="12.9" customHeight="1" x14ac:dyDescent="0.25">
      <c r="A57" s="128"/>
      <c r="E57" s="647" t="s">
        <v>2673</v>
      </c>
      <c r="F57" s="647"/>
      <c r="G57" s="647"/>
      <c r="H57" s="647"/>
      <c r="I57" s="647"/>
      <c r="J57" s="647"/>
      <c r="K57" s="647"/>
      <c r="L57" s="647"/>
      <c r="M57" s="647"/>
      <c r="N57" s="647"/>
      <c r="P57" s="284"/>
      <c r="Q57" s="276"/>
      <c r="R57" s="277"/>
      <c r="S57" s="277"/>
      <c r="T57" s="277"/>
      <c r="U57" s="277"/>
      <c r="V57" s="277"/>
      <c r="W57" s="277"/>
      <c r="X57" s="277"/>
    </row>
    <row r="58" spans="1:24" ht="12.9" customHeight="1" x14ac:dyDescent="0.25">
      <c r="A58" s="128"/>
      <c r="E58" s="226" t="s">
        <v>333</v>
      </c>
      <c r="F58" s="227" t="s">
        <v>334</v>
      </c>
      <c r="G58" s="228" t="s">
        <v>335</v>
      </c>
      <c r="H58" s="227" t="s">
        <v>81</v>
      </c>
      <c r="I58" s="228" t="s">
        <v>336</v>
      </c>
      <c r="J58" s="227" t="s">
        <v>337</v>
      </c>
      <c r="K58" s="228" t="s">
        <v>84</v>
      </c>
      <c r="L58" s="227" t="s">
        <v>338</v>
      </c>
      <c r="M58" s="229" t="s">
        <v>339</v>
      </c>
      <c r="N58" s="229" t="s">
        <v>340</v>
      </c>
      <c r="P58" s="230"/>
      <c r="Q58" s="231"/>
      <c r="R58" s="648" t="s">
        <v>2674</v>
      </c>
      <c r="S58" s="648"/>
      <c r="T58" s="648"/>
      <c r="U58" s="648"/>
      <c r="V58" s="648"/>
      <c r="W58" s="648"/>
      <c r="X58" s="648"/>
    </row>
    <row r="59" spans="1:24" ht="13.2" customHeight="1" x14ac:dyDescent="0.25">
      <c r="A59" s="128"/>
      <c r="B59" s="232" t="s">
        <v>2675</v>
      </c>
      <c r="C59" s="233"/>
      <c r="D59" s="234"/>
      <c r="E59" s="235"/>
      <c r="F59" s="235"/>
      <c r="G59" s="235"/>
      <c r="H59" s="236"/>
      <c r="I59" s="235"/>
      <c r="J59" s="235"/>
      <c r="K59" s="236"/>
      <c r="L59" s="235"/>
      <c r="M59" s="237"/>
      <c r="N59" s="235"/>
      <c r="P59" s="238" t="s">
        <v>2676</v>
      </c>
      <c r="Q59" s="239"/>
      <c r="R59" s="645" t="s">
        <v>2603</v>
      </c>
      <c r="S59" s="646" t="s">
        <v>2604</v>
      </c>
      <c r="T59" s="646" t="s">
        <v>2605</v>
      </c>
      <c r="U59" s="646" t="s">
        <v>2606</v>
      </c>
      <c r="V59" s="646" t="s">
        <v>2607</v>
      </c>
      <c r="W59" s="642" t="s">
        <v>2608</v>
      </c>
      <c r="X59" s="643" t="s">
        <v>2609</v>
      </c>
    </row>
    <row r="60" spans="1:24" ht="12.9" customHeight="1" x14ac:dyDescent="0.25">
      <c r="A60" s="128" t="s">
        <v>2677</v>
      </c>
      <c r="B60" s="240" t="s">
        <v>2678</v>
      </c>
      <c r="C60" s="241" t="s">
        <v>942</v>
      </c>
      <c r="D60" s="242" t="s">
        <v>345</v>
      </c>
      <c r="E60" s="243"/>
      <c r="F60" s="243"/>
      <c r="G60" s="243"/>
      <c r="H60" s="244"/>
      <c r="I60" s="243"/>
      <c r="J60" s="243"/>
      <c r="K60" s="243"/>
      <c r="L60" s="243"/>
      <c r="M60" s="245"/>
      <c r="N60" s="243"/>
      <c r="P60" s="246"/>
      <c r="Q60" s="247"/>
      <c r="R60" s="645"/>
      <c r="S60" s="646"/>
      <c r="T60" s="646"/>
      <c r="U60" s="646"/>
      <c r="V60" s="646"/>
      <c r="W60" s="642"/>
      <c r="X60" s="643"/>
    </row>
    <row r="61" spans="1:24" ht="12.9" customHeight="1" x14ac:dyDescent="0.25">
      <c r="A61" s="128" t="s">
        <v>2679</v>
      </c>
      <c r="B61" s="240" t="s">
        <v>2680</v>
      </c>
      <c r="C61" s="241" t="s">
        <v>945</v>
      </c>
      <c r="D61" s="242" t="s">
        <v>345</v>
      </c>
      <c r="E61" s="243"/>
      <c r="F61" s="243"/>
      <c r="G61" s="243"/>
      <c r="H61" s="244"/>
      <c r="I61" s="243"/>
      <c r="J61" s="243"/>
      <c r="K61" s="243"/>
      <c r="L61" s="243"/>
      <c r="M61" s="245"/>
      <c r="N61" s="243"/>
      <c r="P61" s="644" t="s">
        <v>2681</v>
      </c>
      <c r="Q61" s="248" t="s">
        <v>2603</v>
      </c>
      <c r="R61" s="249">
        <f>+IF(AND(E60=0,E67=0),0,"error")</f>
        <v>0</v>
      </c>
      <c r="S61" s="250">
        <f>+IF(ROUND(F60,1)=ROUND(E68,1),ROUND(F60,1),"error")</f>
        <v>0</v>
      </c>
      <c r="T61" s="250">
        <f>+IF(ROUND(H60,1)=ROUND(E69,1),ROUND(H60,1),"error")</f>
        <v>0</v>
      </c>
      <c r="U61" s="250">
        <f>+IF(ROUND(I60,1)=ROUND(E70,1),ROUND(I60,1),"error")</f>
        <v>0</v>
      </c>
      <c r="V61" s="250">
        <f>+IF(ROUND(J60,1)=ROUND(E71,1),ROUND(J60,1),"error")</f>
        <v>0</v>
      </c>
      <c r="W61" s="251">
        <f>+IF(ROUND(K60,1)=ROUND(E72,1),ROUND(K60,1),"error")</f>
        <v>0</v>
      </c>
      <c r="X61" s="252">
        <f>+IF(OR(R61="error",S61="error",U61="error",V61="error",W61="error"),"error",SUM(R61:S61,U61:W61))</f>
        <v>0</v>
      </c>
    </row>
    <row r="62" spans="1:24" ht="12.9" customHeight="1" x14ac:dyDescent="0.25">
      <c r="A62" s="128" t="s">
        <v>2682</v>
      </c>
      <c r="B62" s="240" t="s">
        <v>2683</v>
      </c>
      <c r="C62" s="241" t="s">
        <v>948</v>
      </c>
      <c r="D62" s="242" t="s">
        <v>345</v>
      </c>
      <c r="E62" s="243"/>
      <c r="F62" s="243"/>
      <c r="G62" s="243"/>
      <c r="H62" s="244"/>
      <c r="I62" s="243"/>
      <c r="J62" s="243"/>
      <c r="K62" s="243"/>
      <c r="L62" s="243"/>
      <c r="M62" s="245"/>
      <c r="N62" s="243"/>
      <c r="P62" s="644"/>
      <c r="Q62" s="253" t="s">
        <v>2604</v>
      </c>
      <c r="R62" s="254">
        <f>+IF(ROUND(E61,1)=ROUND(F67,1),ROUND(E61,1),"error")</f>
        <v>0</v>
      </c>
      <c r="S62" s="255">
        <f>+IF(AND(F61=0,F68=0),0,"error")</f>
        <v>0</v>
      </c>
      <c r="T62" s="256">
        <f>+IF(ROUND(H61,1)=ROUND(F69,1),ROUND(H61,1),"error")</f>
        <v>0</v>
      </c>
      <c r="U62" s="256">
        <f>+IF(ROUND(I61,1)=ROUND(F70,1),ROUND(I61,1),"error")</f>
        <v>0</v>
      </c>
      <c r="V62" s="256">
        <f>+IF(ROUND(J61,1)=ROUND(F71,1),ROUND(J61,1),"error")</f>
        <v>0</v>
      </c>
      <c r="W62" s="257">
        <f>+IF(ROUND(K61,1)=ROUND(F72,1),ROUND(K61,1),"error")</f>
        <v>0</v>
      </c>
      <c r="X62" s="258">
        <f>+IF(OR(R62="error",S62="error",U62="error",V62="error",W62="error"),"error",SUM(R62:S62,U62:W62))</f>
        <v>0</v>
      </c>
    </row>
    <row r="63" spans="1:24" ht="12.9" customHeight="1" x14ac:dyDescent="0.25">
      <c r="A63" s="128" t="s">
        <v>2684</v>
      </c>
      <c r="B63" s="240" t="s">
        <v>2685</v>
      </c>
      <c r="C63" s="241" t="s">
        <v>951</v>
      </c>
      <c r="D63" s="242" t="s">
        <v>345</v>
      </c>
      <c r="E63" s="243"/>
      <c r="F63" s="243"/>
      <c r="G63" s="243"/>
      <c r="H63" s="244"/>
      <c r="I63" s="243"/>
      <c r="J63" s="243"/>
      <c r="K63" s="243"/>
      <c r="L63" s="243"/>
      <c r="M63" s="245"/>
      <c r="N63" s="243"/>
      <c r="P63" s="644"/>
      <c r="Q63" s="253" t="s">
        <v>2605</v>
      </c>
      <c r="R63" s="254">
        <f>+IF(ROUND(E62,1)=ROUND(H67,1),ROUND(E62,1),"error")</f>
        <v>0</v>
      </c>
      <c r="S63" s="256">
        <f>+IF(ROUND(F62,1)=ROUND(H68,1),ROUND(F62,1),"error")</f>
        <v>0</v>
      </c>
      <c r="T63" s="255">
        <f>+IF(AND(H62=0,H69=0),0,"error")</f>
        <v>0</v>
      </c>
      <c r="U63" s="256">
        <f>+IF(ROUND(I62,1)=ROUND(H70,1),ROUND(I62,1),"error")</f>
        <v>0</v>
      </c>
      <c r="V63" s="256">
        <f>+IF(ROUND(J62,1)=ROUND(H71,1),ROUND(J62,1),"error")</f>
        <v>0</v>
      </c>
      <c r="W63" s="257">
        <f>+IF(ROUND(K62,1)=ROUND(H72,1),ROUND(K62,1),"error")</f>
        <v>0</v>
      </c>
      <c r="X63" s="258">
        <f>+IF(OR(T63="error",U63="error",V63="error",W63="error"),"error",SUM(T63:W63))</f>
        <v>0</v>
      </c>
    </row>
    <row r="64" spans="1:24" ht="12.9" customHeight="1" x14ac:dyDescent="0.25">
      <c r="A64" s="128" t="s">
        <v>2686</v>
      </c>
      <c r="B64" s="240" t="s">
        <v>2687</v>
      </c>
      <c r="C64" s="241" t="s">
        <v>954</v>
      </c>
      <c r="D64" s="242" t="s">
        <v>345</v>
      </c>
      <c r="E64" s="243"/>
      <c r="F64" s="243"/>
      <c r="G64" s="243"/>
      <c r="H64" s="244"/>
      <c r="I64" s="243"/>
      <c r="J64" s="243"/>
      <c r="K64" s="243"/>
      <c r="L64" s="243"/>
      <c r="M64" s="245"/>
      <c r="N64" s="243"/>
      <c r="P64" s="644"/>
      <c r="Q64" s="259" t="s">
        <v>2606</v>
      </c>
      <c r="R64" s="260">
        <f>+IF(ROUND(E63,1)=ROUND(I67,1),ROUND(E63,1),"error")</f>
        <v>0</v>
      </c>
      <c r="S64" s="261">
        <f>+IF(ROUND(F63,1)=ROUND(I68,1),ROUND(F63,1),"error")</f>
        <v>0</v>
      </c>
      <c r="T64" s="261">
        <f>+IF(ROUND(H63,1)=ROUND(I69,1),ROUND(H63,1),"error")</f>
        <v>0</v>
      </c>
      <c r="U64" s="262">
        <f>+IF(AND(I63=0,I70=0),0,"error")</f>
        <v>0</v>
      </c>
      <c r="V64" s="261">
        <f>+IF(ROUND(J63,1)=ROUND(I71,1),ROUND(J63,1),"error")</f>
        <v>0</v>
      </c>
      <c r="W64" s="263">
        <f>+IF(ROUND(K63,1)=ROUND(I72,1),ROUND(K63,1),"error")</f>
        <v>0</v>
      </c>
      <c r="X64" s="258">
        <f>+IF(OR(R64="error",S64="error",U64="error",V64="error",W64="error"),"error",SUM(R64:S64,U64:W64))</f>
        <v>0</v>
      </c>
    </row>
    <row r="65" spans="1:24" ht="12.9" customHeight="1" x14ac:dyDescent="0.25">
      <c r="A65" s="128" t="s">
        <v>2688</v>
      </c>
      <c r="B65" s="240" t="s">
        <v>2689</v>
      </c>
      <c r="C65" s="241" t="s">
        <v>957</v>
      </c>
      <c r="D65" s="242" t="s">
        <v>345</v>
      </c>
      <c r="E65" s="243"/>
      <c r="F65" s="243"/>
      <c r="G65" s="243"/>
      <c r="H65" s="244"/>
      <c r="I65" s="243"/>
      <c r="J65" s="243"/>
      <c r="K65" s="243"/>
      <c r="L65" s="243"/>
      <c r="M65" s="245"/>
      <c r="N65" s="243"/>
      <c r="P65" s="644"/>
      <c r="Q65" s="253" t="s">
        <v>2607</v>
      </c>
      <c r="R65" s="260">
        <f>+IF(ROUND(E64,1)=ROUND(J67,1),ROUND(E64,1),"error")</f>
        <v>0</v>
      </c>
      <c r="S65" s="261">
        <f>+IF(ROUND(F64,1)=ROUND(J68,1),ROUND(F64,1),"error")</f>
        <v>0</v>
      </c>
      <c r="T65" s="261">
        <f>+IF(ROUND(H64,1)=ROUND(J69,1),ROUND(H64,1),"error")</f>
        <v>0</v>
      </c>
      <c r="U65" s="261">
        <f>+IF(ROUND(I64,1)=ROUND(J70,1),ROUND(I64,1),"error")</f>
        <v>0</v>
      </c>
      <c r="V65" s="262">
        <f>+IF(AND(J64=0,J71=0),0,"error")</f>
        <v>0</v>
      </c>
      <c r="W65" s="263">
        <f>+IF(ROUND(K64,1)=ROUND(J72,1),ROUND(K64,1),"error")</f>
        <v>0</v>
      </c>
      <c r="X65" s="258">
        <f>+IF(OR(R65="error",S65="error",U65="error",V65="error",W65="error"),"error",SUM(R65:S65,U65:W65))</f>
        <v>0</v>
      </c>
    </row>
    <row r="66" spans="1:24" ht="12.9" customHeight="1" x14ac:dyDescent="0.25">
      <c r="A66" s="128"/>
      <c r="B66" s="264" t="s">
        <v>2690</v>
      </c>
      <c r="C66" s="265"/>
      <c r="D66" s="266"/>
      <c r="E66" s="267"/>
      <c r="F66" s="267"/>
      <c r="G66" s="267"/>
      <c r="H66" s="268"/>
      <c r="I66" s="267"/>
      <c r="J66" s="267"/>
      <c r="K66" s="268"/>
      <c r="L66" s="267"/>
      <c r="M66" s="269"/>
      <c r="N66" s="267"/>
      <c r="P66" s="644"/>
      <c r="Q66" s="270" t="s">
        <v>2608</v>
      </c>
      <c r="R66" s="260">
        <f>+IF(ROUND(E65,1)=ROUND(K67,1),ROUND(E65,1),"error")</f>
        <v>0</v>
      </c>
      <c r="S66" s="261">
        <f>+IF(ROUND(F65,1)=ROUND(K68,1),ROUND(F65,1),"error")</f>
        <v>0</v>
      </c>
      <c r="T66" s="261">
        <f>+IF(ROUND(H65,1)=ROUND(K69,1),ROUND(H65,1),"error")</f>
        <v>0</v>
      </c>
      <c r="U66" s="261">
        <f>+IF(ROUND(I65,1)=ROUND(K70,1),ROUND(I65,1),"error")</f>
        <v>0</v>
      </c>
      <c r="V66" s="261">
        <f>+IF(ROUND(J65,1)=ROUND(K71,1),ROUND(J65,1),"error")</f>
        <v>0</v>
      </c>
      <c r="W66" s="271">
        <f>+IF(AND(K65=0,K72=0),0,"error")</f>
        <v>0</v>
      </c>
      <c r="X66" s="258">
        <f>+IF(OR(R66="error",S66="error",U66="error",V66="error",W66="error"),"error",SUM(R66:S66,U66:W66))</f>
        <v>0</v>
      </c>
    </row>
    <row r="67" spans="1:24" ht="12.9" customHeight="1" x14ac:dyDescent="0.25">
      <c r="A67" s="128" t="s">
        <v>2691</v>
      </c>
      <c r="B67" s="240" t="s">
        <v>2692</v>
      </c>
      <c r="C67" s="241" t="s">
        <v>1167</v>
      </c>
      <c r="D67" s="242" t="s">
        <v>345</v>
      </c>
      <c r="E67" s="243"/>
      <c r="F67" s="243"/>
      <c r="G67" s="243"/>
      <c r="H67" s="244"/>
      <c r="I67" s="243"/>
      <c r="J67" s="243"/>
      <c r="K67" s="244"/>
      <c r="L67" s="243"/>
      <c r="M67" s="245"/>
      <c r="N67" s="243"/>
      <c r="P67" s="644"/>
      <c r="Q67" s="272" t="s">
        <v>2626</v>
      </c>
      <c r="R67" s="273">
        <f>+IF(OR(R61="error",R62="error",R64="error",R65="error",R66="error"),"error",SUM(R61:R62,R64:R66))</f>
        <v>0</v>
      </c>
      <c r="S67" s="273">
        <f>+IF(OR(S61="error",S62="error",S64="error",S65="error",S66="error"),"error",SUM(S61:S62,S64:S66))</f>
        <v>0</v>
      </c>
      <c r="T67" s="274">
        <f>+IF(OR(T63="error",T64="error",T65="error",T66="error"),"error",SUM(T63:T66))</f>
        <v>0</v>
      </c>
      <c r="U67" s="274">
        <f>+IF(OR(U61="error",U62="error",U64="error",U65="error",U66="error"),"error",SUM(U61:U62,U64:U66))</f>
        <v>0</v>
      </c>
      <c r="V67" s="274">
        <f>+IF(OR(V61="error",V62="error",V64="error",V65="error",V66="error"),"error",SUM(V61:V62,V64:V66))</f>
        <v>0</v>
      </c>
      <c r="W67" s="274">
        <f>+IF(OR(W61="error",W62="error",W64="error",W65="error",W66="error"),"error",SUM(W61:W62,W64:W66))</f>
        <v>0</v>
      </c>
      <c r="X67" s="275"/>
    </row>
    <row r="68" spans="1:24" ht="12.9" customHeight="1" x14ac:dyDescent="0.25">
      <c r="A68" s="128" t="s">
        <v>2693</v>
      </c>
      <c r="B68" s="240" t="s">
        <v>2694</v>
      </c>
      <c r="C68" s="241" t="s">
        <v>1170</v>
      </c>
      <c r="D68" s="242" t="s">
        <v>345</v>
      </c>
      <c r="E68" s="243"/>
      <c r="F68" s="243"/>
      <c r="G68" s="243"/>
      <c r="H68" s="244"/>
      <c r="I68" s="243"/>
      <c r="J68" s="243"/>
      <c r="K68" s="244"/>
      <c r="L68" s="243"/>
      <c r="M68" s="245"/>
      <c r="N68" s="243"/>
      <c r="P68" s="289"/>
      <c r="Q68" s="290"/>
      <c r="R68" s="291"/>
      <c r="S68" s="291"/>
      <c r="T68" s="291"/>
      <c r="U68" s="291"/>
      <c r="V68" s="291"/>
      <c r="W68" s="291"/>
      <c r="X68" s="275"/>
    </row>
    <row r="69" spans="1:24" ht="12.9" customHeight="1" x14ac:dyDescent="0.25">
      <c r="A69" s="128" t="s">
        <v>2695</v>
      </c>
      <c r="B69" s="240" t="s">
        <v>2696</v>
      </c>
      <c r="C69" s="241" t="s">
        <v>1173</v>
      </c>
      <c r="D69" s="242" t="s">
        <v>345</v>
      </c>
      <c r="E69" s="243"/>
      <c r="F69" s="243"/>
      <c r="G69" s="243"/>
      <c r="H69" s="244"/>
      <c r="I69" s="243"/>
      <c r="J69" s="243"/>
      <c r="K69" s="244"/>
      <c r="L69" s="243"/>
      <c r="M69" s="245"/>
      <c r="N69" s="243"/>
      <c r="P69" s="284"/>
      <c r="Q69" s="276"/>
      <c r="R69" s="277"/>
      <c r="S69" s="277"/>
      <c r="T69" s="277"/>
      <c r="U69" s="277"/>
      <c r="V69" s="277"/>
      <c r="W69" s="277"/>
      <c r="X69" s="277"/>
    </row>
    <row r="70" spans="1:24" ht="12.9" customHeight="1" x14ac:dyDescent="0.25">
      <c r="A70" s="128" t="s">
        <v>2697</v>
      </c>
      <c r="B70" s="240" t="s">
        <v>2698</v>
      </c>
      <c r="C70" s="241" t="s">
        <v>1176</v>
      </c>
      <c r="D70" s="242" t="s">
        <v>345</v>
      </c>
      <c r="E70" s="243"/>
      <c r="F70" s="243"/>
      <c r="G70" s="243"/>
      <c r="H70" s="244"/>
      <c r="I70" s="243"/>
      <c r="J70" s="243"/>
      <c r="K70" s="244"/>
      <c r="L70" s="243"/>
      <c r="M70" s="245"/>
      <c r="N70" s="243"/>
      <c r="P70" s="284"/>
      <c r="Q70" s="276"/>
      <c r="R70" s="277"/>
      <c r="S70" s="277"/>
      <c r="T70" s="277"/>
      <c r="U70" s="277"/>
      <c r="V70" s="277"/>
      <c r="W70" s="277"/>
      <c r="X70" s="277"/>
    </row>
    <row r="71" spans="1:24" ht="12.9" customHeight="1" x14ac:dyDescent="0.25">
      <c r="A71" s="128" t="s">
        <v>2699</v>
      </c>
      <c r="B71" s="240" t="s">
        <v>2700</v>
      </c>
      <c r="C71" s="241" t="s">
        <v>1179</v>
      </c>
      <c r="D71" s="242" t="s">
        <v>345</v>
      </c>
      <c r="E71" s="243"/>
      <c r="F71" s="243"/>
      <c r="G71" s="243"/>
      <c r="H71" s="244"/>
      <c r="I71" s="243"/>
      <c r="J71" s="243"/>
      <c r="K71" s="244"/>
      <c r="L71" s="243"/>
      <c r="M71" s="245"/>
      <c r="N71" s="243"/>
      <c r="P71" s="284"/>
      <c r="Q71" s="276"/>
      <c r="R71" s="277"/>
      <c r="S71" s="277"/>
      <c r="T71" s="277"/>
      <c r="U71" s="277"/>
      <c r="V71" s="277"/>
      <c r="W71" s="277"/>
      <c r="X71" s="277"/>
    </row>
    <row r="72" spans="1:24" ht="12.9" customHeight="1" x14ac:dyDescent="0.25">
      <c r="A72" s="128" t="s">
        <v>2701</v>
      </c>
      <c r="B72" s="285" t="s">
        <v>2702</v>
      </c>
      <c r="C72" s="278" t="s">
        <v>1182</v>
      </c>
      <c r="D72" s="279" t="s">
        <v>345</v>
      </c>
      <c r="E72" s="280"/>
      <c r="F72" s="280"/>
      <c r="G72" s="280"/>
      <c r="H72" s="281"/>
      <c r="I72" s="280"/>
      <c r="J72" s="280"/>
      <c r="K72" s="281"/>
      <c r="L72" s="280"/>
      <c r="M72" s="282"/>
      <c r="N72" s="280"/>
      <c r="P72" s="284"/>
      <c r="Q72" s="276"/>
      <c r="R72" s="277"/>
      <c r="S72" s="277"/>
      <c r="T72" s="277"/>
      <c r="U72" s="277"/>
      <c r="V72" s="277"/>
      <c r="W72" s="277"/>
      <c r="X72" s="277"/>
    </row>
    <row r="73" spans="1:24" ht="12.9" customHeight="1" x14ac:dyDescent="0.25">
      <c r="A73" s="128"/>
      <c r="P73" s="284"/>
      <c r="Q73" s="276"/>
      <c r="R73" s="277"/>
      <c r="S73" s="277"/>
      <c r="T73" s="277"/>
      <c r="U73" s="277"/>
      <c r="V73" s="277"/>
      <c r="W73" s="277"/>
      <c r="X73" s="277"/>
    </row>
    <row r="74" spans="1:24" ht="12.9" customHeight="1" x14ac:dyDescent="0.25">
      <c r="A74" s="128"/>
      <c r="E74" s="647" t="s">
        <v>2703</v>
      </c>
      <c r="F74" s="647"/>
      <c r="G74" s="647"/>
      <c r="H74" s="647"/>
      <c r="I74" s="647"/>
      <c r="J74" s="647"/>
      <c r="K74" s="647"/>
      <c r="L74" s="647"/>
      <c r="M74" s="647"/>
      <c r="N74" s="647"/>
      <c r="P74" s="284"/>
      <c r="Q74" s="276"/>
      <c r="R74" s="277"/>
      <c r="S74" s="277"/>
      <c r="T74" s="277"/>
      <c r="U74" s="277"/>
      <c r="V74" s="277"/>
      <c r="W74" s="277"/>
      <c r="X74" s="277"/>
    </row>
    <row r="75" spans="1:24" ht="12.9" customHeight="1" x14ac:dyDescent="0.25">
      <c r="A75" s="128"/>
      <c r="E75" s="226" t="s">
        <v>333</v>
      </c>
      <c r="F75" s="227" t="s">
        <v>334</v>
      </c>
      <c r="G75" s="228" t="s">
        <v>335</v>
      </c>
      <c r="H75" s="227" t="s">
        <v>81</v>
      </c>
      <c r="I75" s="228" t="s">
        <v>336</v>
      </c>
      <c r="J75" s="227" t="s">
        <v>337</v>
      </c>
      <c r="K75" s="228" t="s">
        <v>84</v>
      </c>
      <c r="L75" s="227" t="s">
        <v>338</v>
      </c>
      <c r="M75" s="229" t="s">
        <v>339</v>
      </c>
      <c r="N75" s="229" t="s">
        <v>340</v>
      </c>
      <c r="P75" s="230"/>
      <c r="Q75" s="231"/>
      <c r="R75" s="650" t="s">
        <v>2704</v>
      </c>
      <c r="S75" s="650"/>
      <c r="T75" s="650"/>
      <c r="U75" s="650"/>
      <c r="V75" s="650"/>
      <c r="W75" s="650"/>
      <c r="X75" s="650"/>
    </row>
    <row r="76" spans="1:24" ht="13.2" customHeight="1" x14ac:dyDescent="0.25">
      <c r="A76" s="128"/>
      <c r="B76" s="232" t="s">
        <v>2705</v>
      </c>
      <c r="C76" s="233"/>
      <c r="D76" s="234"/>
      <c r="E76" s="235"/>
      <c r="F76" s="235"/>
      <c r="G76" s="235"/>
      <c r="H76" s="236"/>
      <c r="I76" s="235"/>
      <c r="J76" s="235"/>
      <c r="K76" s="236"/>
      <c r="L76" s="235"/>
      <c r="M76" s="237"/>
      <c r="N76" s="235"/>
      <c r="P76" s="238" t="s">
        <v>2706</v>
      </c>
      <c r="Q76" s="239"/>
      <c r="R76" s="645" t="s">
        <v>2603</v>
      </c>
      <c r="S76" s="646" t="s">
        <v>2604</v>
      </c>
      <c r="T76" s="646" t="s">
        <v>2605</v>
      </c>
      <c r="U76" s="646" t="s">
        <v>2606</v>
      </c>
      <c r="V76" s="646" t="s">
        <v>2607</v>
      </c>
      <c r="W76" s="642" t="s">
        <v>2608</v>
      </c>
      <c r="X76" s="643" t="s">
        <v>2609</v>
      </c>
    </row>
    <row r="77" spans="1:24" ht="12.9" customHeight="1" x14ac:dyDescent="0.25">
      <c r="A77" s="128"/>
      <c r="B77" s="240" t="s">
        <v>960</v>
      </c>
      <c r="C77" s="241" t="s">
        <v>942</v>
      </c>
      <c r="D77" s="242" t="s">
        <v>345</v>
      </c>
      <c r="E77" s="267" t="str">
        <f>IF(Table1!E109="NP",0,Table1!E109)</f>
        <v>NA</v>
      </c>
      <c r="F77" s="267" t="str">
        <f>IF(Table1!F109="NP",0,Table1!F109)</f>
        <v>NA</v>
      </c>
      <c r="G77" s="267" t="str">
        <f>IF(Table1!G109="NP",0,Table1!G109)</f>
        <v>NA</v>
      </c>
      <c r="H77" s="268">
        <f t="shared" ref="H77:H82" si="4">SUM(E77:G77)</f>
        <v>0</v>
      </c>
      <c r="I77" s="267" t="str">
        <f>IF(Table1!I109="NP",0,Table1!I109)</f>
        <v>NA</v>
      </c>
      <c r="J77" s="267" t="str">
        <f>IF(Table1!J109="NP",0,Table1!J109)</f>
        <v>NA</v>
      </c>
      <c r="K77" s="267" t="str">
        <f>IF(Table1!K109="NP",0,Table1!K109)</f>
        <v>NA</v>
      </c>
      <c r="L77" s="267" t="str">
        <f>IF(Table1!L109="NP",0,Table1!L109)</f>
        <v>NA</v>
      </c>
      <c r="M77" s="269">
        <f t="shared" ref="M77:M82" si="5">SUM(H77:L77)</f>
        <v>0</v>
      </c>
      <c r="N77" s="267" t="str">
        <f>IF(Table1!N109="NP",0,Table1!N109)</f>
        <v>NA</v>
      </c>
      <c r="P77" s="246"/>
      <c r="Q77" s="247"/>
      <c r="R77" s="645"/>
      <c r="S77" s="646"/>
      <c r="T77" s="646"/>
      <c r="U77" s="646"/>
      <c r="V77" s="646"/>
      <c r="W77" s="642"/>
      <c r="X77" s="643"/>
    </row>
    <row r="78" spans="1:24" ht="12.9" customHeight="1" x14ac:dyDescent="0.25">
      <c r="A78" s="128"/>
      <c r="B78" s="240" t="s">
        <v>962</v>
      </c>
      <c r="C78" s="241" t="s">
        <v>945</v>
      </c>
      <c r="D78" s="242" t="s">
        <v>345</v>
      </c>
      <c r="E78" s="267" t="str">
        <f>IF(Table1!E110="NP",0,Table1!E110)</f>
        <v>NA</v>
      </c>
      <c r="F78" s="267" t="str">
        <f>IF(Table1!F110="NP",0,Table1!F110)</f>
        <v>NA</v>
      </c>
      <c r="G78" s="267" t="str">
        <f>IF(Table1!G110="NP",0,Table1!G110)</f>
        <v>NA</v>
      </c>
      <c r="H78" s="268">
        <f t="shared" si="4"/>
        <v>0</v>
      </c>
      <c r="I78" s="267" t="str">
        <f>IF(Table1!I110="NP",0,Table1!I110)</f>
        <v>NA</v>
      </c>
      <c r="J78" s="267" t="str">
        <f>IF(Table1!J110="NP",0,Table1!J110)</f>
        <v>NA</v>
      </c>
      <c r="K78" s="267" t="str">
        <f>IF(Table1!K110="NP",0,Table1!K110)</f>
        <v>NA</v>
      </c>
      <c r="L78" s="267" t="str">
        <f>IF(Table1!L110="NP",0,Table1!L110)</f>
        <v>NA</v>
      </c>
      <c r="M78" s="269">
        <f t="shared" si="5"/>
        <v>0</v>
      </c>
      <c r="N78" s="267" t="str">
        <f>IF(Table1!N110="NP",0,Table1!N110)</f>
        <v>NA</v>
      </c>
      <c r="P78" s="649" t="s">
        <v>2707</v>
      </c>
      <c r="Q78" s="248" t="s">
        <v>2603</v>
      </c>
      <c r="R78" s="249" t="str">
        <f>+IF(AND(E77=0,E84=0),0,"error")</f>
        <v>error</v>
      </c>
      <c r="S78" s="250" t="e">
        <f>+IF(ROUND(F77,1)=ROUND(E85,1),ROUND(F77,1),"error")</f>
        <v>#VALUE!</v>
      </c>
      <c r="T78" s="250" t="e">
        <f>+IF(ROUND(H77,1)=ROUND(E86,1),ROUND(H77,1),"error")</f>
        <v>#VALUE!</v>
      </c>
      <c r="U78" s="250" t="e">
        <f>+IF(ROUND(I77,1)=ROUND(E87,1),ROUND(I77,1),"error")</f>
        <v>#VALUE!</v>
      </c>
      <c r="V78" s="250" t="e">
        <f>+IF(ROUND(J77,1)=ROUND(E88,1),ROUND(J77,1),"error")</f>
        <v>#VALUE!</v>
      </c>
      <c r="W78" s="251" t="e">
        <f>+IF(ROUND(K77,1)=ROUND(E89,1),ROUND(K77,1),"error")</f>
        <v>#VALUE!</v>
      </c>
      <c r="X78" s="252" t="e">
        <f>+IF(OR(R78="error",S78="error",U78="error",V78="error",W78="error"),"error",SUM(R78:S78,U78:W78))</f>
        <v>#VALUE!</v>
      </c>
    </row>
    <row r="79" spans="1:24" ht="12.9" customHeight="1" x14ac:dyDescent="0.25">
      <c r="A79" s="128"/>
      <c r="B79" s="240" t="s">
        <v>964</v>
      </c>
      <c r="C79" s="241" t="s">
        <v>948</v>
      </c>
      <c r="D79" s="242" t="s">
        <v>345</v>
      </c>
      <c r="E79" s="267" t="str">
        <f>IF(Table1!E111="NP",0,Table1!E111)</f>
        <v>NA</v>
      </c>
      <c r="F79" s="267" t="str">
        <f>IF(Table1!F111="NP",0,Table1!F111)</f>
        <v>NA</v>
      </c>
      <c r="G79" s="267" t="str">
        <f>IF(Table1!G111="NP",0,Table1!G111)</f>
        <v>NA</v>
      </c>
      <c r="H79" s="268">
        <f t="shared" si="4"/>
        <v>0</v>
      </c>
      <c r="I79" s="267" t="str">
        <f>IF(Table1!I111="NP",0,Table1!I111)</f>
        <v>NA</v>
      </c>
      <c r="J79" s="267" t="str">
        <f>IF(Table1!J111="NP",0,Table1!J111)</f>
        <v>NA</v>
      </c>
      <c r="K79" s="267" t="str">
        <f>IF(Table1!K111="NP",0,Table1!K111)</f>
        <v>NA</v>
      </c>
      <c r="L79" s="267" t="str">
        <f>IF(Table1!L111="NP",0,Table1!L111)</f>
        <v>NA</v>
      </c>
      <c r="M79" s="269">
        <f t="shared" si="5"/>
        <v>0</v>
      </c>
      <c r="N79" s="267" t="str">
        <f>IF(Table1!N111="NP",0,Table1!N111)</f>
        <v>NA</v>
      </c>
      <c r="P79" s="649"/>
      <c r="Q79" s="253" t="s">
        <v>2604</v>
      </c>
      <c r="R79" s="254" t="e">
        <f>+IF(ROUND(E78,1)=ROUND(F84,1),ROUND(E78,1),"error")</f>
        <v>#VALUE!</v>
      </c>
      <c r="S79" s="255" t="str">
        <f>+IF(AND(F78=0,F85=0),0,"error")</f>
        <v>error</v>
      </c>
      <c r="T79" s="256" t="e">
        <f>+IF(ROUND(H78,1)=ROUND(F86,1),ROUND(H78,1),"error")</f>
        <v>#VALUE!</v>
      </c>
      <c r="U79" s="256" t="e">
        <f>+IF(ROUND(I78,1)=ROUND(F87,1),ROUND(I78,1),"error")</f>
        <v>#VALUE!</v>
      </c>
      <c r="V79" s="256" t="e">
        <f>+IF(ROUND(J78,1)=ROUND(F88,1),ROUND(J78,1),"error")</f>
        <v>#VALUE!</v>
      </c>
      <c r="W79" s="257" t="e">
        <f>+IF(ROUND(K78,1)=ROUND(F89,1),ROUND(K78,1),"error")</f>
        <v>#VALUE!</v>
      </c>
      <c r="X79" s="258" t="e">
        <f>+IF(OR(R79="error",S79="error",U79="error",V79="error",W79="error"),"error",SUM(R79:S79,U79:W79))</f>
        <v>#VALUE!</v>
      </c>
    </row>
    <row r="80" spans="1:24" ht="12.9" customHeight="1" x14ac:dyDescent="0.25">
      <c r="A80" s="128"/>
      <c r="B80" s="240" t="s">
        <v>966</v>
      </c>
      <c r="C80" s="241" t="s">
        <v>951</v>
      </c>
      <c r="D80" s="242" t="s">
        <v>345</v>
      </c>
      <c r="E80" s="267" t="str">
        <f>IF(Table1!E112="NP",0,Table1!E112)</f>
        <v>NA</v>
      </c>
      <c r="F80" s="267" t="str">
        <f>IF(Table1!F112="NP",0,Table1!F112)</f>
        <v>NA</v>
      </c>
      <c r="G80" s="267" t="str">
        <f>IF(Table1!G112="NP",0,Table1!G112)</f>
        <v>NA</v>
      </c>
      <c r="H80" s="268">
        <f t="shared" si="4"/>
        <v>0</v>
      </c>
      <c r="I80" s="267" t="str">
        <f>IF(Table1!I112="NP",0,Table1!I112)</f>
        <v>NA</v>
      </c>
      <c r="J80" s="267" t="str">
        <f>IF(Table1!J112="NP",0,Table1!J112)</f>
        <v>NA</v>
      </c>
      <c r="K80" s="267" t="str">
        <f>IF(Table1!K112="NP",0,Table1!K112)</f>
        <v>NA</v>
      </c>
      <c r="L80" s="267" t="str">
        <f>IF(Table1!L112="NP",0,Table1!L112)</f>
        <v>NA</v>
      </c>
      <c r="M80" s="269">
        <f t="shared" si="5"/>
        <v>0</v>
      </c>
      <c r="N80" s="267" t="str">
        <f>IF(Table1!N112="NP",0,Table1!N112)</f>
        <v>NA</v>
      </c>
      <c r="P80" s="649"/>
      <c r="Q80" s="253" t="s">
        <v>2605</v>
      </c>
      <c r="R80" s="254" t="e">
        <f>+IF(ROUND(E79,1)=ROUND(H84,1),ROUND(E79,1),"error")</f>
        <v>#VALUE!</v>
      </c>
      <c r="S80" s="256" t="e">
        <f>+IF(ROUND(F79,1)=ROUND(H85,1),ROUND(F79,1),"error")</f>
        <v>#VALUE!</v>
      </c>
      <c r="T80" s="255">
        <f>+IF(AND(H79=0,H86=0),0,"error")</f>
        <v>0</v>
      </c>
      <c r="U80" s="256" t="e">
        <f>+IF(ROUND(I79,1)=ROUND(H87,1),ROUND(I79,1),"error")</f>
        <v>#VALUE!</v>
      </c>
      <c r="V80" s="256" t="e">
        <f>+IF(ROUND(J79,1)=ROUND(H88,1),ROUND(J79,1),"error")</f>
        <v>#VALUE!</v>
      </c>
      <c r="W80" s="257" t="e">
        <f>+IF(ROUND(K79,1)=ROUND(H89,1),ROUND(K79,1),"error")</f>
        <v>#VALUE!</v>
      </c>
      <c r="X80" s="258" t="e">
        <f>+IF(OR(T80="error",U80="error",V80="error",W80="error"),"error",SUM(T80:W80))</f>
        <v>#VALUE!</v>
      </c>
    </row>
    <row r="81" spans="1:24" ht="12.9" customHeight="1" x14ac:dyDescent="0.25">
      <c r="A81" s="128"/>
      <c r="B81" s="240" t="s">
        <v>968</v>
      </c>
      <c r="C81" s="241" t="s">
        <v>954</v>
      </c>
      <c r="D81" s="242" t="s">
        <v>345</v>
      </c>
      <c r="E81" s="267" t="str">
        <f>IF(Table1!E113="NP",0,Table1!E113)</f>
        <v>NA</v>
      </c>
      <c r="F81" s="267" t="str">
        <f>IF(Table1!F113="NP",0,Table1!F113)</f>
        <v>NA</v>
      </c>
      <c r="G81" s="267" t="str">
        <f>IF(Table1!G113="NP",0,Table1!G113)</f>
        <v>NA</v>
      </c>
      <c r="H81" s="268">
        <f t="shared" si="4"/>
        <v>0</v>
      </c>
      <c r="I81" s="267" t="str">
        <f>IF(Table1!I113="NP",0,Table1!I113)</f>
        <v>NA</v>
      </c>
      <c r="J81" s="267" t="str">
        <f>IF(Table1!J113="NP",0,Table1!J113)</f>
        <v>NA</v>
      </c>
      <c r="K81" s="267" t="str">
        <f>IF(Table1!K113="NP",0,Table1!K113)</f>
        <v>NA</v>
      </c>
      <c r="L81" s="267" t="str">
        <f>IF(Table1!L113="NP",0,Table1!L113)</f>
        <v>NA</v>
      </c>
      <c r="M81" s="269">
        <f t="shared" si="5"/>
        <v>0</v>
      </c>
      <c r="N81" s="267" t="str">
        <f>IF(Table1!N113="NP",0,Table1!N113)</f>
        <v>NA</v>
      </c>
      <c r="P81" s="649"/>
      <c r="Q81" s="259" t="s">
        <v>2606</v>
      </c>
      <c r="R81" s="260" t="e">
        <f>+IF(ROUND(E80,1)=ROUND(I84,1),ROUND(E80,1),"error")</f>
        <v>#VALUE!</v>
      </c>
      <c r="S81" s="261" t="e">
        <f>+IF(ROUND(F80,1)=ROUND(I85,1),ROUND(F80,1),"error")</f>
        <v>#VALUE!</v>
      </c>
      <c r="T81" s="261" t="e">
        <f>+IF(ROUND(H80,1)=ROUND(I86,1),ROUND(H80,1),"error")</f>
        <v>#VALUE!</v>
      </c>
      <c r="U81" s="262" t="str">
        <f>+IF(AND(I80=0,I87=0),0,"error")</f>
        <v>error</v>
      </c>
      <c r="V81" s="261" t="e">
        <f>+IF(ROUND(J80,1)=ROUND(I88,1),ROUND(J80,1),"error")</f>
        <v>#VALUE!</v>
      </c>
      <c r="W81" s="263" t="e">
        <f>+IF(ROUND(K80,1)=ROUND(I89,1),ROUND(K80,1),"error")</f>
        <v>#VALUE!</v>
      </c>
      <c r="X81" s="258" t="e">
        <f>+IF(OR(R81="error",S81="error",U81="error",V81="error",W81="error"),"error",SUM(R81:S81,U81:W81))</f>
        <v>#VALUE!</v>
      </c>
    </row>
    <row r="82" spans="1:24" ht="12.9" customHeight="1" x14ac:dyDescent="0.25">
      <c r="A82" s="128"/>
      <c r="B82" s="240" t="s">
        <v>970</v>
      </c>
      <c r="C82" s="241" t="s">
        <v>957</v>
      </c>
      <c r="D82" s="242" t="s">
        <v>345</v>
      </c>
      <c r="E82" s="267" t="str">
        <f>IF(Table1!E114="NP",0,Table1!E114)</f>
        <v>NA</v>
      </c>
      <c r="F82" s="267" t="str">
        <f>IF(Table1!F114="NP",0,Table1!F114)</f>
        <v>NA</v>
      </c>
      <c r="G82" s="267" t="str">
        <f>IF(Table1!G114="NP",0,Table1!G114)</f>
        <v>NA</v>
      </c>
      <c r="H82" s="268">
        <f t="shared" si="4"/>
        <v>0</v>
      </c>
      <c r="I82" s="267" t="str">
        <f>IF(Table1!I114="NP",0,Table1!I114)</f>
        <v>NA</v>
      </c>
      <c r="J82" s="267" t="str">
        <f>IF(Table1!J114="NP",0,Table1!J114)</f>
        <v>NA</v>
      </c>
      <c r="K82" s="267" t="str">
        <f>IF(Table1!K114="NP",0,Table1!K114)</f>
        <v>NA</v>
      </c>
      <c r="L82" s="267" t="str">
        <f>IF(Table1!L114="NP",0,Table1!L114)</f>
        <v>NA</v>
      </c>
      <c r="M82" s="269">
        <f t="shared" si="5"/>
        <v>0</v>
      </c>
      <c r="N82" s="267" t="str">
        <f>IF(Table1!N114="NP",0,Table1!N114)</f>
        <v>NA</v>
      </c>
      <c r="P82" s="649"/>
      <c r="Q82" s="253" t="s">
        <v>2607</v>
      </c>
      <c r="R82" s="260" t="e">
        <f>+IF(ROUND(E81,1)=ROUND(J84,1),ROUND(E81,1),"error")</f>
        <v>#VALUE!</v>
      </c>
      <c r="S82" s="261" t="e">
        <f>+IF(ROUND(F81,1)=ROUND(J85,1),ROUND(F81,1),"error")</f>
        <v>#VALUE!</v>
      </c>
      <c r="T82" s="261" t="e">
        <f>+IF(ROUND(H81,1)=ROUND(J86,1),ROUND(H81,1),"error")</f>
        <v>#VALUE!</v>
      </c>
      <c r="U82" s="261" t="e">
        <f>+IF(ROUND(I81,1)=ROUND(J87,1),ROUND(I81,1),"error")</f>
        <v>#VALUE!</v>
      </c>
      <c r="V82" s="262" t="str">
        <f>+IF(AND(J81=0,J88=0),0,"error")</f>
        <v>error</v>
      </c>
      <c r="W82" s="263" t="e">
        <f>+IF(ROUND(K81,1)=ROUND(J89,1),ROUND(K81,1),"error")</f>
        <v>#VALUE!</v>
      </c>
      <c r="X82" s="258" t="e">
        <f>+IF(OR(R82="error",S82="error",U82="error",V82="error",W82="error"),"error",SUM(R82:S82,U82:W82))</f>
        <v>#VALUE!</v>
      </c>
    </row>
    <row r="83" spans="1:24" ht="12.9" customHeight="1" x14ac:dyDescent="0.25">
      <c r="A83" s="128"/>
      <c r="B83" s="264" t="s">
        <v>2708</v>
      </c>
      <c r="C83" s="265"/>
      <c r="D83" s="266"/>
      <c r="E83" s="267"/>
      <c r="F83" s="267"/>
      <c r="G83" s="267"/>
      <c r="H83" s="268"/>
      <c r="I83" s="267"/>
      <c r="J83" s="267"/>
      <c r="K83" s="268"/>
      <c r="L83" s="267"/>
      <c r="M83" s="269"/>
      <c r="N83" s="267"/>
      <c r="P83" s="649"/>
      <c r="Q83" s="270" t="s">
        <v>2608</v>
      </c>
      <c r="R83" s="260" t="e">
        <f>+IF(ROUND(E82,1)=ROUND(K84,1),ROUND(E82,1),"error")</f>
        <v>#VALUE!</v>
      </c>
      <c r="S83" s="261" t="e">
        <f>+IF(ROUND(F82,1)=ROUND(K85,1),ROUND(F82,1),"error")</f>
        <v>#VALUE!</v>
      </c>
      <c r="T83" s="261" t="e">
        <f>+IF(ROUND(H82,1)=ROUND(K86,1),ROUND(H82,1),"error")</f>
        <v>#VALUE!</v>
      </c>
      <c r="U83" s="261" t="e">
        <f>+IF(ROUND(I82,1)=ROUND(K87,1),ROUND(I82,1),"error")</f>
        <v>#VALUE!</v>
      </c>
      <c r="V83" s="261" t="e">
        <f>+IF(ROUND(J82,1)=ROUND(K88,1),ROUND(J82,1),"error")</f>
        <v>#VALUE!</v>
      </c>
      <c r="W83" s="271" t="str">
        <f>+IF(AND(K82=0,K89=0),0,"error")</f>
        <v>error</v>
      </c>
      <c r="X83" s="258" t="e">
        <f>+IF(OR(R83="error",S83="error",U83="error",V83="error",W83="error"),"error",SUM(R83:S83,U83:W83))</f>
        <v>#VALUE!</v>
      </c>
    </row>
    <row r="84" spans="1:24" ht="12.9" customHeight="1" x14ac:dyDescent="0.25">
      <c r="A84" s="128"/>
      <c r="B84" s="240" t="s">
        <v>1184</v>
      </c>
      <c r="C84" s="241" t="s">
        <v>1167</v>
      </c>
      <c r="D84" s="242" t="s">
        <v>345</v>
      </c>
      <c r="E84" s="267" t="str">
        <f>IF(Table2!E75="NP",0,Table2!E75)</f>
        <v>NA</v>
      </c>
      <c r="F84" s="267" t="str">
        <f>IF(Table2!F75="NP",0,Table2!F75)</f>
        <v>NA</v>
      </c>
      <c r="G84" s="267" t="str">
        <f>IF(Table2!G75="NP",0,Table2!G75)</f>
        <v>NA</v>
      </c>
      <c r="H84" s="268">
        <f t="shared" ref="H84:H89" si="6">SUM(E84:G84)</f>
        <v>0</v>
      </c>
      <c r="I84" s="267" t="str">
        <f>IF(Table2!I75="NP",0,Table2!I75)</f>
        <v>NA</v>
      </c>
      <c r="J84" s="267" t="str">
        <f>IF(Table2!J75="NP",0,Table2!J75)</f>
        <v>NA</v>
      </c>
      <c r="K84" s="268" t="str">
        <f>IF(Table2!K75="NP",0,Table2!K75)</f>
        <v>NA</v>
      </c>
      <c r="L84" s="267" t="str">
        <f>IF(Table2!L75="NP",0,Table2!L75)</f>
        <v>NA</v>
      </c>
      <c r="M84" s="269">
        <f t="shared" ref="M84:M89" si="7">SUM(H84:L84)</f>
        <v>0</v>
      </c>
      <c r="N84" s="267" t="str">
        <f>IF(Table2!N75="NP",0,Table2!N75)</f>
        <v>NA</v>
      </c>
      <c r="P84" s="649"/>
      <c r="Q84" s="272" t="s">
        <v>2626</v>
      </c>
      <c r="R84" s="273" t="e">
        <f>+IF(OR(R78="error",R79="error",R81="error",R82="error",R83="error"),"error",SUM(R78:R79,R81:R83))</f>
        <v>#VALUE!</v>
      </c>
      <c r="S84" s="273" t="e">
        <f>+IF(OR(S78="error",S79="error",S81="error",S82="error",S83="error"),"error",SUM(S78:S79,S81:S83))</f>
        <v>#VALUE!</v>
      </c>
      <c r="T84" s="274" t="e">
        <f>+IF(OR(T80="error",T81="error",T82="error",T83="error"),"error",SUM(T80:T83))</f>
        <v>#VALUE!</v>
      </c>
      <c r="U84" s="274" t="e">
        <f>+IF(OR(U78="error",U79="error",U81="error",U82="error",U83="error"),"error",SUM(U78:U79,U81:U83))</f>
        <v>#VALUE!</v>
      </c>
      <c r="V84" s="274" t="e">
        <f>+IF(OR(V78="error",V79="error",V81="error",V82="error",V83="error"),"error",SUM(V78:V79,V81:V83))</f>
        <v>#VALUE!</v>
      </c>
      <c r="W84" s="274" t="e">
        <f>+IF(OR(W78="error",W79="error",W81="error",W82="error",W83="error"),"error",SUM(W78:W79,W81:W83))</f>
        <v>#VALUE!</v>
      </c>
      <c r="X84" s="275"/>
    </row>
    <row r="85" spans="1:24" ht="12.9" customHeight="1" x14ac:dyDescent="0.25">
      <c r="A85" s="128"/>
      <c r="B85" s="240" t="s">
        <v>1186</v>
      </c>
      <c r="C85" s="241" t="s">
        <v>1170</v>
      </c>
      <c r="D85" s="242" t="s">
        <v>345</v>
      </c>
      <c r="E85" s="267" t="str">
        <f>IF(Table2!E76="NP",0,Table2!E76)</f>
        <v>NA</v>
      </c>
      <c r="F85" s="267" t="str">
        <f>IF(Table2!F76="NP",0,Table2!F76)</f>
        <v>NA</v>
      </c>
      <c r="G85" s="267" t="str">
        <f>IF(Table2!G76="NP",0,Table2!G76)</f>
        <v>NA</v>
      </c>
      <c r="H85" s="268">
        <f t="shared" si="6"/>
        <v>0</v>
      </c>
      <c r="I85" s="267" t="str">
        <f>IF(Table2!I76="NP",0,Table2!I76)</f>
        <v>NA</v>
      </c>
      <c r="J85" s="267" t="str">
        <f>IF(Table2!J76="NP",0,Table2!J76)</f>
        <v>NA</v>
      </c>
      <c r="K85" s="268" t="str">
        <f>IF(Table2!K76="NP",0,Table2!K76)</f>
        <v>NA</v>
      </c>
      <c r="L85" s="267" t="str">
        <f>IF(Table2!L76="NP",0,Table2!L76)</f>
        <v>NA</v>
      </c>
      <c r="M85" s="269">
        <f t="shared" si="7"/>
        <v>0</v>
      </c>
      <c r="N85" s="267" t="str">
        <f>IF(Table2!N76="NP",0,Table2!N76)</f>
        <v>NA</v>
      </c>
      <c r="P85" s="292"/>
      <c r="Q85" s="290"/>
      <c r="R85" s="291"/>
      <c r="S85" s="291"/>
      <c r="T85" s="291"/>
      <c r="U85" s="291"/>
      <c r="V85" s="291"/>
      <c r="W85" s="291"/>
      <c r="X85" s="275"/>
    </row>
    <row r="86" spans="1:24" ht="12.9" customHeight="1" x14ac:dyDescent="0.25">
      <c r="A86" s="128"/>
      <c r="B86" s="240" t="s">
        <v>1188</v>
      </c>
      <c r="C86" s="241" t="s">
        <v>1173</v>
      </c>
      <c r="D86" s="242" t="s">
        <v>345</v>
      </c>
      <c r="E86" s="267" t="str">
        <f>IF(Table2!E77="NP",0,Table2!E77)</f>
        <v>NA</v>
      </c>
      <c r="F86" s="267" t="str">
        <f>IF(Table2!F77="NP",0,Table2!F77)</f>
        <v>NA</v>
      </c>
      <c r="G86" s="267" t="str">
        <f>IF(Table2!G77="NP",0,Table2!G77)</f>
        <v>NA</v>
      </c>
      <c r="H86" s="268">
        <f t="shared" si="6"/>
        <v>0</v>
      </c>
      <c r="I86" s="267" t="str">
        <f>IF(Table2!I77="NP",0,Table2!I77)</f>
        <v>NA</v>
      </c>
      <c r="J86" s="267" t="str">
        <f>IF(Table2!J77="NP",0,Table2!J77)</f>
        <v>NA</v>
      </c>
      <c r="K86" s="268" t="str">
        <f>IF(Table2!K77="NP",0,Table2!K77)</f>
        <v>NA</v>
      </c>
      <c r="L86" s="267" t="str">
        <f>IF(Table2!L77="NP",0,Table2!L77)</f>
        <v>NA</v>
      </c>
      <c r="M86" s="269">
        <f t="shared" si="7"/>
        <v>0</v>
      </c>
      <c r="N86" s="267" t="str">
        <f>IF(Table2!N77="NP",0,Table2!N77)</f>
        <v>NA</v>
      </c>
      <c r="P86" s="284"/>
      <c r="Q86" s="276"/>
      <c r="R86" s="277"/>
      <c r="S86" s="277"/>
      <c r="T86" s="277"/>
      <c r="U86" s="277"/>
      <c r="V86" s="277"/>
      <c r="W86" s="277"/>
      <c r="X86" s="277"/>
    </row>
    <row r="87" spans="1:24" ht="12.9" customHeight="1" x14ac:dyDescent="0.25">
      <c r="A87" s="128"/>
      <c r="B87" s="240" t="s">
        <v>1190</v>
      </c>
      <c r="C87" s="241" t="s">
        <v>1176</v>
      </c>
      <c r="D87" s="242" t="s">
        <v>345</v>
      </c>
      <c r="E87" s="267" t="str">
        <f>IF(Table2!E78="NP",0,Table2!E78)</f>
        <v>NA</v>
      </c>
      <c r="F87" s="267" t="str">
        <f>IF(Table2!F78="NP",0,Table2!F78)</f>
        <v>NA</v>
      </c>
      <c r="G87" s="267" t="str">
        <f>IF(Table2!G78="NP",0,Table2!G78)</f>
        <v>NA</v>
      </c>
      <c r="H87" s="268">
        <f t="shared" si="6"/>
        <v>0</v>
      </c>
      <c r="I87" s="267" t="str">
        <f>IF(Table2!I78="NP",0,Table2!I78)</f>
        <v>NA</v>
      </c>
      <c r="J87" s="267" t="str">
        <f>IF(Table2!J78="NP",0,Table2!J78)</f>
        <v>NA</v>
      </c>
      <c r="K87" s="268" t="str">
        <f>IF(Table2!K78="NP",0,Table2!K78)</f>
        <v>NA</v>
      </c>
      <c r="L87" s="267" t="str">
        <f>IF(Table2!L78="NP",0,Table2!L78)</f>
        <v>NA</v>
      </c>
      <c r="M87" s="269">
        <f t="shared" si="7"/>
        <v>0</v>
      </c>
      <c r="N87" s="267" t="str">
        <f>IF(Table2!N78="NP",0,Table2!N78)</f>
        <v>NA</v>
      </c>
    </row>
    <row r="88" spans="1:24" x14ac:dyDescent="0.25">
      <c r="A88" s="128"/>
      <c r="B88" s="240" t="s">
        <v>1192</v>
      </c>
      <c r="C88" s="241" t="s">
        <v>1179</v>
      </c>
      <c r="D88" s="242" t="s">
        <v>345</v>
      </c>
      <c r="E88" s="267" t="str">
        <f>IF(Table2!E79="NP",0,Table2!E79)</f>
        <v>NA</v>
      </c>
      <c r="F88" s="267" t="str">
        <f>IF(Table2!F79="NP",0,Table2!F79)</f>
        <v>NA</v>
      </c>
      <c r="G88" s="267" t="str">
        <f>IF(Table2!G79="NP",0,Table2!G79)</f>
        <v>NA</v>
      </c>
      <c r="H88" s="268">
        <f t="shared" si="6"/>
        <v>0</v>
      </c>
      <c r="I88" s="267" t="str">
        <f>IF(Table2!I79="NP",0,Table2!I79)</f>
        <v>NA</v>
      </c>
      <c r="J88" s="267" t="str">
        <f>IF(Table2!J79="NP",0,Table2!J79)</f>
        <v>NA</v>
      </c>
      <c r="K88" s="268" t="str">
        <f>IF(Table2!K79="NP",0,Table2!K79)</f>
        <v>NA</v>
      </c>
      <c r="L88" s="267" t="str">
        <f>IF(Table2!L79="NP",0,Table2!L79)</f>
        <v>NA</v>
      </c>
      <c r="M88" s="269">
        <f t="shared" si="7"/>
        <v>0</v>
      </c>
      <c r="N88" s="267" t="str">
        <f>IF(Table2!N79="NP",0,Table2!N79)</f>
        <v>NA</v>
      </c>
    </row>
    <row r="89" spans="1:24" ht="12.9" customHeight="1" x14ac:dyDescent="0.25">
      <c r="A89" s="128"/>
      <c r="B89" s="285" t="s">
        <v>1194</v>
      </c>
      <c r="C89" s="278" t="s">
        <v>1182</v>
      </c>
      <c r="D89" s="279" t="s">
        <v>345</v>
      </c>
      <c r="E89" s="286" t="str">
        <f>IF(Table2!E80="NP",0,Table2!E80)</f>
        <v>NA</v>
      </c>
      <c r="F89" s="286" t="str">
        <f>IF(Table2!F80="NP",0,Table2!F80)</f>
        <v>NA</v>
      </c>
      <c r="G89" s="286" t="str">
        <f>IF(Table2!G80="NP",0,Table2!G80)</f>
        <v>NA</v>
      </c>
      <c r="H89" s="287">
        <f t="shared" si="6"/>
        <v>0</v>
      </c>
      <c r="I89" s="286" t="str">
        <f>IF(Table2!I80="NP",0,Table2!I80)</f>
        <v>NA</v>
      </c>
      <c r="J89" s="286" t="str">
        <f>IF(Table2!J80="NP",0,Table2!J80)</f>
        <v>NA</v>
      </c>
      <c r="K89" s="287" t="str">
        <f>IF(Table2!K80="NP",0,Table2!K80)</f>
        <v>NA</v>
      </c>
      <c r="L89" s="286" t="str">
        <f>IF(Table2!L80="NP",0,Table2!L80)</f>
        <v>NA</v>
      </c>
      <c r="M89" s="288">
        <f t="shared" si="7"/>
        <v>0</v>
      </c>
      <c r="N89" s="286" t="str">
        <f>IF(Table2!N80="NP",0,Table2!N80)</f>
        <v>NA</v>
      </c>
    </row>
    <row r="90" spans="1:24" ht="12.9" customHeight="1" x14ac:dyDescent="0.25">
      <c r="A90" s="128"/>
    </row>
    <row r="91" spans="1:24" ht="12.9" customHeight="1" x14ac:dyDescent="0.25">
      <c r="A91" s="128"/>
      <c r="E91" s="647" t="s">
        <v>2709</v>
      </c>
      <c r="F91" s="647"/>
      <c r="G91" s="647"/>
      <c r="H91" s="647"/>
      <c r="I91" s="647"/>
      <c r="J91" s="647"/>
      <c r="K91" s="647"/>
      <c r="L91" s="647"/>
      <c r="M91" s="647"/>
      <c r="N91" s="647"/>
    </row>
    <row r="92" spans="1:24" ht="12.9" customHeight="1" x14ac:dyDescent="0.25">
      <c r="A92" s="128"/>
      <c r="E92" s="226" t="s">
        <v>333</v>
      </c>
      <c r="F92" s="227" t="s">
        <v>334</v>
      </c>
      <c r="G92" s="228" t="s">
        <v>335</v>
      </c>
      <c r="H92" s="227" t="s">
        <v>81</v>
      </c>
      <c r="I92" s="228" t="s">
        <v>336</v>
      </c>
      <c r="J92" s="227" t="s">
        <v>337</v>
      </c>
      <c r="K92" s="228" t="s">
        <v>84</v>
      </c>
      <c r="L92" s="227" t="s">
        <v>338</v>
      </c>
      <c r="M92" s="229" t="s">
        <v>339</v>
      </c>
      <c r="N92" s="229" t="s">
        <v>340</v>
      </c>
      <c r="P92" s="230"/>
      <c r="Q92" s="231"/>
      <c r="R92" s="648" t="s">
        <v>2710</v>
      </c>
      <c r="S92" s="648"/>
      <c r="T92" s="648"/>
      <c r="U92" s="648"/>
      <c r="V92" s="648"/>
      <c r="W92" s="648"/>
      <c r="X92" s="648"/>
    </row>
    <row r="93" spans="1:24" ht="12.9" customHeight="1" x14ac:dyDescent="0.25">
      <c r="A93" s="128"/>
      <c r="B93" s="232" t="s">
        <v>2711</v>
      </c>
      <c r="C93" s="233"/>
      <c r="D93" s="234"/>
      <c r="E93" s="235"/>
      <c r="F93" s="235"/>
      <c r="G93" s="235"/>
      <c r="H93" s="236"/>
      <c r="I93" s="235"/>
      <c r="J93" s="235"/>
      <c r="K93" s="236"/>
      <c r="L93" s="235"/>
      <c r="M93" s="237"/>
      <c r="N93" s="235"/>
      <c r="P93" s="238" t="s">
        <v>2712</v>
      </c>
      <c r="Q93" s="239"/>
      <c r="R93" s="645" t="s">
        <v>2603</v>
      </c>
      <c r="S93" s="646" t="s">
        <v>2604</v>
      </c>
      <c r="T93" s="646" t="s">
        <v>2605</v>
      </c>
      <c r="U93" s="646" t="s">
        <v>2606</v>
      </c>
      <c r="V93" s="646" t="s">
        <v>2607</v>
      </c>
      <c r="W93" s="642" t="s">
        <v>2608</v>
      </c>
      <c r="X93" s="643" t="s">
        <v>2713</v>
      </c>
    </row>
    <row r="94" spans="1:24" ht="12.9" customHeight="1" x14ac:dyDescent="0.25">
      <c r="A94" s="128" t="s">
        <v>2714</v>
      </c>
      <c r="B94" s="240" t="s">
        <v>2715</v>
      </c>
      <c r="C94" s="241" t="s">
        <v>942</v>
      </c>
      <c r="D94" s="242" t="s">
        <v>345</v>
      </c>
      <c r="E94" s="243"/>
      <c r="F94" s="243"/>
      <c r="G94" s="243"/>
      <c r="H94" s="244"/>
      <c r="I94" s="243"/>
      <c r="J94" s="243"/>
      <c r="K94" s="243"/>
      <c r="L94" s="243"/>
      <c r="M94" s="245"/>
      <c r="N94" s="243"/>
      <c r="P94" s="246"/>
      <c r="Q94" s="247"/>
      <c r="R94" s="645"/>
      <c r="S94" s="646"/>
      <c r="T94" s="646"/>
      <c r="U94" s="646"/>
      <c r="V94" s="646"/>
      <c r="W94" s="642"/>
      <c r="X94" s="643"/>
    </row>
    <row r="95" spans="1:24" ht="12.9" customHeight="1" x14ac:dyDescent="0.25">
      <c r="A95" s="128" t="s">
        <v>2716</v>
      </c>
      <c r="B95" s="240" t="s">
        <v>2717</v>
      </c>
      <c r="C95" s="241" t="s">
        <v>945</v>
      </c>
      <c r="D95" s="242" t="s">
        <v>345</v>
      </c>
      <c r="E95" s="243"/>
      <c r="F95" s="243"/>
      <c r="G95" s="243"/>
      <c r="H95" s="244"/>
      <c r="I95" s="243"/>
      <c r="J95" s="243"/>
      <c r="K95" s="243"/>
      <c r="L95" s="243"/>
      <c r="M95" s="245"/>
      <c r="N95" s="243"/>
      <c r="P95" s="644" t="s">
        <v>2718</v>
      </c>
      <c r="Q95" s="248" t="s">
        <v>2603</v>
      </c>
      <c r="R95" s="249">
        <f>+IF(AND(E94=0,E101=0),0,"error")</f>
        <v>0</v>
      </c>
      <c r="S95" s="250">
        <f>+IF(ROUND(F94,1)=ROUND(E102,1),ROUND(F94,1),"error")</f>
        <v>0</v>
      </c>
      <c r="T95" s="250">
        <f>+IF(ROUND(H94,1)=ROUND(E103,1),ROUND(H94,1),"error")</f>
        <v>0</v>
      </c>
      <c r="U95" s="250">
        <f>+IF(ROUND(I94,1)=ROUND(E104,1),ROUND(I94,1),"error")</f>
        <v>0</v>
      </c>
      <c r="V95" s="250">
        <f>+IF(ROUND(J94,1)=ROUND(E105,1),ROUND(J94,1),"error")</f>
        <v>0</v>
      </c>
      <c r="W95" s="251">
        <f>+IF(ROUND(K94,1)=ROUND(E106,1),ROUND(K94,1),"error")</f>
        <v>0</v>
      </c>
      <c r="X95" s="252">
        <f>+IF(OR(R95="error",S95="error",U95="error",V95="error",W95="error"),"error",SUM(R95:S95,U95:W95))</f>
        <v>0</v>
      </c>
    </row>
    <row r="96" spans="1:24" ht="12.9" customHeight="1" x14ac:dyDescent="0.25">
      <c r="A96" s="128" t="s">
        <v>2719</v>
      </c>
      <c r="B96" s="240" t="s">
        <v>2720</v>
      </c>
      <c r="C96" s="241" t="s">
        <v>948</v>
      </c>
      <c r="D96" s="242" t="s">
        <v>345</v>
      </c>
      <c r="E96" s="243"/>
      <c r="F96" s="243"/>
      <c r="G96" s="243"/>
      <c r="H96" s="244"/>
      <c r="I96" s="243"/>
      <c r="J96" s="243"/>
      <c r="K96" s="243"/>
      <c r="L96" s="243"/>
      <c r="M96" s="245"/>
      <c r="N96" s="243"/>
      <c r="P96" s="644"/>
      <c r="Q96" s="253" t="s">
        <v>2604</v>
      </c>
      <c r="R96" s="254">
        <f>+IF(ROUND(E95,1)=ROUND(F101,1),ROUND(E95,1),"error")</f>
        <v>0</v>
      </c>
      <c r="S96" s="255">
        <f>+IF(AND(F95=0,F102=0),0,"error")</f>
        <v>0</v>
      </c>
      <c r="T96" s="256">
        <f>+IF(ROUND(H95,1)=ROUND(F103,1),ROUND(H95,1),"error")</f>
        <v>0</v>
      </c>
      <c r="U96" s="256">
        <f>+IF(ROUND(I95,1)=ROUND(F104,1),ROUND(I95,1),"error")</f>
        <v>0</v>
      </c>
      <c r="V96" s="256">
        <f>+IF(ROUND(J95,1)=ROUND(F105,1),ROUND(J95,1),"error")</f>
        <v>0</v>
      </c>
      <c r="W96" s="257">
        <f>+IF(ROUND(K95,1)=ROUND(F106,1),ROUND(K95,1),"error")</f>
        <v>0</v>
      </c>
      <c r="X96" s="258">
        <f>+IF(OR(R96="error",S96="error",U96="error",V96="error",W96="error"),"error",SUM(R96:S96,U96:W96))</f>
        <v>0</v>
      </c>
    </row>
    <row r="97" spans="1:24" ht="12.9" customHeight="1" x14ac:dyDescent="0.25">
      <c r="A97" s="128" t="s">
        <v>2721</v>
      </c>
      <c r="B97" s="240" t="s">
        <v>2722</v>
      </c>
      <c r="C97" s="241" t="s">
        <v>951</v>
      </c>
      <c r="D97" s="242" t="s">
        <v>345</v>
      </c>
      <c r="E97" s="243"/>
      <c r="F97" s="243"/>
      <c r="G97" s="243"/>
      <c r="H97" s="244"/>
      <c r="I97" s="243"/>
      <c r="J97" s="243"/>
      <c r="K97" s="243"/>
      <c r="L97" s="243"/>
      <c r="M97" s="245"/>
      <c r="N97" s="243"/>
      <c r="P97" s="644"/>
      <c r="Q97" s="253" t="s">
        <v>2605</v>
      </c>
      <c r="R97" s="254">
        <f>+IF(ROUND(E96,1)=ROUND(H101,1),ROUND(E96,1),"error")</f>
        <v>0</v>
      </c>
      <c r="S97" s="256">
        <f>+IF(ROUND(F96,1)=ROUND(H102,1),ROUND(F96,1),"error")</f>
        <v>0</v>
      </c>
      <c r="T97" s="255">
        <f>+IF(AND(H96=0,H103=0),0,"error")</f>
        <v>0</v>
      </c>
      <c r="U97" s="256">
        <f>+IF(ROUND(I96,1)=ROUND(H104,1),ROUND(I96,1),"error")</f>
        <v>0</v>
      </c>
      <c r="V97" s="256">
        <f>+IF(ROUND(J96,1)=ROUND(H105,1),ROUND(J96,1),"error")</f>
        <v>0</v>
      </c>
      <c r="W97" s="257">
        <f>+IF(ROUND(K96,1)=ROUND(H106,1),ROUND(K96,1),"error")</f>
        <v>0</v>
      </c>
      <c r="X97" s="258">
        <f>+IF(OR(T97="error",U97="error",V97="error",W97="error"),"error",SUM(T97:W97))</f>
        <v>0</v>
      </c>
    </row>
    <row r="98" spans="1:24" ht="12.9" customHeight="1" x14ac:dyDescent="0.25">
      <c r="A98" s="128" t="s">
        <v>2723</v>
      </c>
      <c r="B98" s="240" t="s">
        <v>2724</v>
      </c>
      <c r="C98" s="241" t="s">
        <v>954</v>
      </c>
      <c r="D98" s="242" t="s">
        <v>345</v>
      </c>
      <c r="E98" s="243"/>
      <c r="F98" s="243"/>
      <c r="G98" s="243"/>
      <c r="H98" s="244"/>
      <c r="I98" s="243"/>
      <c r="J98" s="243"/>
      <c r="K98" s="243"/>
      <c r="L98" s="243"/>
      <c r="M98" s="245"/>
      <c r="N98" s="243"/>
      <c r="P98" s="644"/>
      <c r="Q98" s="259" t="s">
        <v>2606</v>
      </c>
      <c r="R98" s="260">
        <f>+IF(ROUND(E97,1)=ROUND(I101,1),ROUND(E97,1),"error")</f>
        <v>0</v>
      </c>
      <c r="S98" s="261">
        <f>+IF(ROUND(F97,1)=ROUND(I102,1),ROUND(F97,1),"error")</f>
        <v>0</v>
      </c>
      <c r="T98" s="261">
        <f>+IF(ROUND(H97,1)=ROUND(I103,1),ROUND(H97,1),"error")</f>
        <v>0</v>
      </c>
      <c r="U98" s="262">
        <f>+IF(AND(I97=0,I104=0),0,"error")</f>
        <v>0</v>
      </c>
      <c r="V98" s="261">
        <f>+IF(ROUND(J97,1)=ROUND(I105,1),ROUND(J97,1),"error")</f>
        <v>0</v>
      </c>
      <c r="W98" s="263">
        <f>+IF(ROUND(K97,1)=ROUND(I106,1),ROUND(K97,1),"error")</f>
        <v>0</v>
      </c>
      <c r="X98" s="258">
        <f>+IF(OR(R98="error",S98="error",U98="error",V98="error",W98="error"),"error",SUM(R98:S98,U98:W98))</f>
        <v>0</v>
      </c>
    </row>
    <row r="99" spans="1:24" ht="12.9" customHeight="1" x14ac:dyDescent="0.25">
      <c r="A99" s="128" t="s">
        <v>2725</v>
      </c>
      <c r="B99" s="240" t="s">
        <v>2726</v>
      </c>
      <c r="C99" s="241" t="s">
        <v>957</v>
      </c>
      <c r="D99" s="242" t="s">
        <v>345</v>
      </c>
      <c r="E99" s="243"/>
      <c r="F99" s="243"/>
      <c r="G99" s="243"/>
      <c r="H99" s="244"/>
      <c r="I99" s="243"/>
      <c r="J99" s="243"/>
      <c r="K99" s="243"/>
      <c r="L99" s="243"/>
      <c r="M99" s="245"/>
      <c r="N99" s="243"/>
      <c r="P99" s="644"/>
      <c r="Q99" s="253" t="s">
        <v>2607</v>
      </c>
      <c r="R99" s="260">
        <f>+IF(ROUND(E98,1)=ROUND(J101,1),ROUND(E98,1),"error")</f>
        <v>0</v>
      </c>
      <c r="S99" s="261">
        <f>+IF(ROUND(F98,1)=ROUND(J102,1),ROUND(F98,1),"error")</f>
        <v>0</v>
      </c>
      <c r="T99" s="261">
        <f>+IF(ROUND(H98,1)=ROUND(J103,1),ROUND(H98,1),"error")</f>
        <v>0</v>
      </c>
      <c r="U99" s="261">
        <f>+IF(ROUND(I98,1)=ROUND(J104,1),ROUND(I98,1),"error")</f>
        <v>0</v>
      </c>
      <c r="V99" s="262">
        <f>+IF(AND(J98=0,J105=0),0,"error")</f>
        <v>0</v>
      </c>
      <c r="W99" s="263">
        <f>+IF(ROUND(K98,1)=ROUND(J106,1),ROUND(K98,1),"error")</f>
        <v>0</v>
      </c>
      <c r="X99" s="258">
        <f>+IF(OR(R99="error",S99="error",U99="error",V99="error",W99="error"),"error",SUM(R99:S99,U99:W99))</f>
        <v>0</v>
      </c>
    </row>
    <row r="100" spans="1:24" ht="12.9" customHeight="1" x14ac:dyDescent="0.25">
      <c r="A100" s="128"/>
      <c r="B100" s="264" t="s">
        <v>2727</v>
      </c>
      <c r="C100" s="265"/>
      <c r="D100" s="266"/>
      <c r="E100" s="267"/>
      <c r="F100" s="267"/>
      <c r="G100" s="267"/>
      <c r="H100" s="268"/>
      <c r="I100" s="267"/>
      <c r="J100" s="267"/>
      <c r="K100" s="268"/>
      <c r="L100" s="267"/>
      <c r="M100" s="269"/>
      <c r="N100" s="267"/>
      <c r="P100" s="644"/>
      <c r="Q100" s="270" t="s">
        <v>2608</v>
      </c>
      <c r="R100" s="260">
        <f>+IF(ROUND(E99,1)=ROUND(K101,1),ROUND(E99,1),"error")</f>
        <v>0</v>
      </c>
      <c r="S100" s="261">
        <f>+IF(ROUND(F99,1)=ROUND(K102,1),ROUND(F99,1),"error")</f>
        <v>0</v>
      </c>
      <c r="T100" s="261">
        <f>+IF(ROUND(H99,1)=ROUND(K103,1),ROUND(H99,1),"error")</f>
        <v>0</v>
      </c>
      <c r="U100" s="261">
        <f>+IF(ROUND(I99,1)=ROUND(K104,1),ROUND(I99,1),"error")</f>
        <v>0</v>
      </c>
      <c r="V100" s="261">
        <f>+IF(ROUND(J99,1)=ROUND(K105,1),ROUND(J99,1),"error")</f>
        <v>0</v>
      </c>
      <c r="W100" s="271">
        <f>+IF(AND(K99=0,K106=0),0,"error")</f>
        <v>0</v>
      </c>
      <c r="X100" s="258">
        <f>+IF(OR(R100="error",S100="error",U100="error",V100="error",W100="error"),"error",SUM(R100:S100,U100:W100))</f>
        <v>0</v>
      </c>
    </row>
    <row r="101" spans="1:24" ht="12.9" customHeight="1" x14ac:dyDescent="0.25">
      <c r="A101" s="128" t="s">
        <v>2728</v>
      </c>
      <c r="B101" s="240" t="s">
        <v>2729</v>
      </c>
      <c r="C101" s="241" t="s">
        <v>2730</v>
      </c>
      <c r="D101" s="242" t="s">
        <v>345</v>
      </c>
      <c r="E101" s="243"/>
      <c r="F101" s="243"/>
      <c r="G101" s="243"/>
      <c r="H101" s="244"/>
      <c r="I101" s="243"/>
      <c r="J101" s="243"/>
      <c r="K101" s="244"/>
      <c r="L101" s="243"/>
      <c r="M101" s="245"/>
      <c r="N101" s="243"/>
      <c r="P101" s="644"/>
      <c r="Q101" s="272" t="s">
        <v>2731</v>
      </c>
      <c r="R101" s="273">
        <f>+IF(OR(R95="error",R96="error",R98="error",R99="error",R100="error"),"error",SUM(R95:R96,R98:R100))</f>
        <v>0</v>
      </c>
      <c r="S101" s="273">
        <f>+IF(OR(S95="error",S96="error",S98="error",S99="error",S100="error"),"error",SUM(S95:S96,S98:S100))</f>
        <v>0</v>
      </c>
      <c r="T101" s="274">
        <f>+IF(OR(T97="error",T98="error",T99="error",T100="error"),"error",SUM(T97:T100))</f>
        <v>0</v>
      </c>
      <c r="U101" s="274">
        <f>+IF(OR(U95="error",U96="error",U98="error",U99="error",U100="error"),"error",SUM(U95:U96,U98:U100))</f>
        <v>0</v>
      </c>
      <c r="V101" s="274">
        <f>+IF(OR(V95="error",V96="error",V98="error",V99="error",V100="error"),"error",SUM(V95:V96,V98:V100))</f>
        <v>0</v>
      </c>
      <c r="W101" s="274">
        <f>+IF(OR(W95="error",W96="error",W98="error",W99="error",W100="error"),"error",SUM(W95:W96,W98:W100))</f>
        <v>0</v>
      </c>
      <c r="X101" s="275"/>
    </row>
    <row r="102" spans="1:24" ht="12.9" customHeight="1" x14ac:dyDescent="0.25">
      <c r="A102" s="128" t="s">
        <v>2732</v>
      </c>
      <c r="B102" s="240" t="s">
        <v>2733</v>
      </c>
      <c r="C102" s="241" t="s">
        <v>2734</v>
      </c>
      <c r="D102" s="242" t="s">
        <v>345</v>
      </c>
      <c r="E102" s="243"/>
      <c r="F102" s="243"/>
      <c r="G102" s="243"/>
      <c r="H102" s="244"/>
      <c r="I102" s="243"/>
      <c r="J102" s="243"/>
      <c r="K102" s="244"/>
      <c r="L102" s="243"/>
      <c r="M102" s="245"/>
      <c r="N102" s="243"/>
      <c r="P102" s="292"/>
      <c r="Q102" s="290"/>
      <c r="R102" s="291"/>
      <c r="S102" s="291"/>
      <c r="T102" s="291"/>
      <c r="U102" s="291"/>
      <c r="V102" s="291"/>
      <c r="W102" s="291"/>
      <c r="X102" s="275"/>
    </row>
    <row r="103" spans="1:24" ht="12.9" customHeight="1" x14ac:dyDescent="0.25">
      <c r="A103" s="128" t="s">
        <v>2735</v>
      </c>
      <c r="B103" s="240" t="s">
        <v>2736</v>
      </c>
      <c r="C103" s="241" t="s">
        <v>2737</v>
      </c>
      <c r="D103" s="242" t="s">
        <v>345</v>
      </c>
      <c r="E103" s="243"/>
      <c r="F103" s="243"/>
      <c r="G103" s="243"/>
      <c r="H103" s="244"/>
      <c r="I103" s="243"/>
      <c r="J103" s="243"/>
      <c r="K103" s="244"/>
      <c r="L103" s="243"/>
      <c r="M103" s="245"/>
      <c r="N103" s="243"/>
      <c r="P103" s="284"/>
      <c r="Q103" s="276"/>
      <c r="R103" s="277"/>
      <c r="S103" s="277"/>
      <c r="T103" s="277"/>
      <c r="U103" s="277"/>
      <c r="V103" s="277"/>
      <c r="W103" s="277"/>
      <c r="X103" s="277"/>
    </row>
    <row r="104" spans="1:24" ht="12.9" customHeight="1" x14ac:dyDescent="0.25">
      <c r="A104" s="128" t="s">
        <v>2738</v>
      </c>
      <c r="B104" s="240" t="s">
        <v>2739</v>
      </c>
      <c r="C104" s="241" t="s">
        <v>2740</v>
      </c>
      <c r="D104" s="242" t="s">
        <v>345</v>
      </c>
      <c r="E104" s="243"/>
      <c r="F104" s="243"/>
      <c r="G104" s="243"/>
      <c r="H104" s="244"/>
      <c r="I104" s="243"/>
      <c r="J104" s="243"/>
      <c r="K104" s="244"/>
      <c r="L104" s="243"/>
      <c r="M104" s="245"/>
      <c r="N104" s="243"/>
      <c r="P104" s="284"/>
      <c r="Q104" s="276"/>
      <c r="R104" s="277"/>
      <c r="S104" s="277"/>
      <c r="T104" s="277"/>
      <c r="U104" s="277"/>
      <c r="V104" s="277"/>
      <c r="W104" s="277"/>
      <c r="X104" s="277"/>
    </row>
    <row r="105" spans="1:24" ht="12.9" customHeight="1" x14ac:dyDescent="0.25">
      <c r="A105" s="128" t="s">
        <v>2741</v>
      </c>
      <c r="B105" s="240" t="s">
        <v>2742</v>
      </c>
      <c r="C105" s="241" t="s">
        <v>2743</v>
      </c>
      <c r="D105" s="242" t="s">
        <v>345</v>
      </c>
      <c r="E105" s="243"/>
      <c r="F105" s="243"/>
      <c r="G105" s="243"/>
      <c r="H105" s="244"/>
      <c r="I105" s="243"/>
      <c r="J105" s="243"/>
      <c r="K105" s="244"/>
      <c r="L105" s="243"/>
      <c r="M105" s="245"/>
      <c r="N105" s="243"/>
      <c r="P105" s="284"/>
      <c r="Q105" s="276"/>
      <c r="R105" s="277"/>
      <c r="S105" s="277"/>
      <c r="T105" s="277"/>
      <c r="U105" s="277"/>
      <c r="V105" s="277"/>
      <c r="W105" s="277"/>
      <c r="X105" s="277"/>
    </row>
    <row r="106" spans="1:24" ht="12.9" customHeight="1" x14ac:dyDescent="0.25">
      <c r="A106" s="128" t="s">
        <v>2744</v>
      </c>
      <c r="B106" s="285" t="s">
        <v>2745</v>
      </c>
      <c r="C106" s="278" t="s">
        <v>2746</v>
      </c>
      <c r="D106" s="279" t="s">
        <v>345</v>
      </c>
      <c r="E106" s="280"/>
      <c r="F106" s="280"/>
      <c r="G106" s="280"/>
      <c r="H106" s="281"/>
      <c r="I106" s="280"/>
      <c r="J106" s="280"/>
      <c r="K106" s="281"/>
      <c r="L106" s="280"/>
      <c r="M106" s="282"/>
      <c r="N106" s="280"/>
      <c r="P106" s="284"/>
      <c r="Q106" s="276"/>
      <c r="R106" s="277"/>
      <c r="S106" s="277"/>
      <c r="T106" s="277"/>
      <c r="U106" s="277"/>
      <c r="V106" s="277"/>
      <c r="W106" s="277"/>
      <c r="X106" s="277"/>
    </row>
    <row r="107" spans="1:24" ht="12.9" customHeight="1" x14ac:dyDescent="0.25">
      <c r="A107" s="128"/>
      <c r="P107" s="284"/>
      <c r="Q107" s="276"/>
      <c r="R107" s="277"/>
      <c r="S107" s="277"/>
      <c r="T107" s="277"/>
      <c r="U107" s="277"/>
      <c r="V107" s="277"/>
      <c r="W107" s="277"/>
      <c r="X107" s="277"/>
    </row>
    <row r="108" spans="1:24" ht="12.9" customHeight="1" x14ac:dyDescent="0.25">
      <c r="A108" s="128"/>
      <c r="E108" s="647" t="s">
        <v>2747</v>
      </c>
      <c r="F108" s="647"/>
      <c r="G108" s="647"/>
      <c r="H108" s="647"/>
      <c r="I108" s="647"/>
      <c r="J108" s="647"/>
      <c r="K108" s="647"/>
      <c r="L108" s="647"/>
      <c r="M108" s="647"/>
      <c r="N108" s="647"/>
      <c r="P108" s="284"/>
      <c r="Q108" s="276"/>
      <c r="R108" s="277"/>
      <c r="S108" s="277"/>
      <c r="T108" s="277"/>
      <c r="U108" s="277"/>
      <c r="V108" s="277"/>
      <c r="W108" s="277"/>
      <c r="X108" s="277"/>
    </row>
    <row r="109" spans="1:24" ht="12.9" customHeight="1" x14ac:dyDescent="0.25">
      <c r="A109" s="128"/>
      <c r="E109" s="226" t="s">
        <v>333</v>
      </c>
      <c r="F109" s="227" t="s">
        <v>334</v>
      </c>
      <c r="G109" s="228" t="s">
        <v>335</v>
      </c>
      <c r="H109" s="227" t="s">
        <v>81</v>
      </c>
      <c r="I109" s="228" t="s">
        <v>336</v>
      </c>
      <c r="J109" s="227" t="s">
        <v>337</v>
      </c>
      <c r="K109" s="228" t="s">
        <v>84</v>
      </c>
      <c r="L109" s="227" t="s">
        <v>338</v>
      </c>
      <c r="M109" s="229" t="s">
        <v>339</v>
      </c>
      <c r="N109" s="229" t="s">
        <v>340</v>
      </c>
      <c r="P109" s="230"/>
      <c r="Q109" s="231"/>
      <c r="R109" s="648" t="s">
        <v>2748</v>
      </c>
      <c r="S109" s="648"/>
      <c r="T109" s="648"/>
      <c r="U109" s="648"/>
      <c r="V109" s="648"/>
      <c r="W109" s="648"/>
      <c r="X109" s="648"/>
    </row>
    <row r="110" spans="1:24" ht="13.2" customHeight="1" x14ac:dyDescent="0.25">
      <c r="A110" s="128"/>
      <c r="B110" s="232" t="s">
        <v>2749</v>
      </c>
      <c r="C110" s="233"/>
      <c r="D110" s="234"/>
      <c r="E110" s="235"/>
      <c r="F110" s="235"/>
      <c r="G110" s="235"/>
      <c r="H110" s="236"/>
      <c r="I110" s="235"/>
      <c r="J110" s="235"/>
      <c r="K110" s="236"/>
      <c r="L110" s="235"/>
      <c r="M110" s="237"/>
      <c r="N110" s="235"/>
      <c r="P110" s="238" t="s">
        <v>2750</v>
      </c>
      <c r="Q110" s="239"/>
      <c r="R110" s="645" t="s">
        <v>2603</v>
      </c>
      <c r="S110" s="646" t="s">
        <v>2604</v>
      </c>
      <c r="T110" s="646" t="s">
        <v>2605</v>
      </c>
      <c r="U110" s="646" t="s">
        <v>2606</v>
      </c>
      <c r="V110" s="646" t="s">
        <v>2607</v>
      </c>
      <c r="W110" s="642" t="s">
        <v>2608</v>
      </c>
      <c r="X110" s="643" t="s">
        <v>2751</v>
      </c>
    </row>
    <row r="111" spans="1:24" ht="12.9" customHeight="1" x14ac:dyDescent="0.25">
      <c r="A111" s="128" t="s">
        <v>2752</v>
      </c>
      <c r="B111" s="240" t="s">
        <v>2753</v>
      </c>
      <c r="C111" s="241" t="s">
        <v>942</v>
      </c>
      <c r="D111" s="242" t="s">
        <v>345</v>
      </c>
      <c r="E111" s="243"/>
      <c r="F111" s="243"/>
      <c r="G111" s="243"/>
      <c r="H111" s="244"/>
      <c r="I111" s="243"/>
      <c r="J111" s="243"/>
      <c r="K111" s="243"/>
      <c r="L111" s="243"/>
      <c r="M111" s="245"/>
      <c r="N111" s="243"/>
      <c r="P111" s="246"/>
      <c r="Q111" s="247"/>
      <c r="R111" s="645"/>
      <c r="S111" s="646"/>
      <c r="T111" s="646"/>
      <c r="U111" s="646"/>
      <c r="V111" s="646"/>
      <c r="W111" s="642"/>
      <c r="X111" s="643"/>
    </row>
    <row r="112" spans="1:24" ht="12.9" customHeight="1" x14ac:dyDescent="0.25">
      <c r="A112" s="128" t="s">
        <v>2754</v>
      </c>
      <c r="B112" s="240" t="s">
        <v>2755</v>
      </c>
      <c r="C112" s="241" t="s">
        <v>945</v>
      </c>
      <c r="D112" s="242" t="s">
        <v>345</v>
      </c>
      <c r="E112" s="243"/>
      <c r="F112" s="243"/>
      <c r="G112" s="243"/>
      <c r="H112" s="244"/>
      <c r="I112" s="243"/>
      <c r="J112" s="243"/>
      <c r="K112" s="243"/>
      <c r="L112" s="243"/>
      <c r="M112" s="245"/>
      <c r="N112" s="243"/>
      <c r="P112" s="644" t="s">
        <v>2756</v>
      </c>
      <c r="Q112" s="248" t="s">
        <v>2603</v>
      </c>
      <c r="R112" s="249">
        <f>+IF(AND(E111=0,E118=0),0,"error")</f>
        <v>0</v>
      </c>
      <c r="S112" s="250">
        <f>+IF(ROUND(F111,1)=ROUND(E119,1),ROUND(F111,1),"error")</f>
        <v>0</v>
      </c>
      <c r="T112" s="250">
        <f>+IF(ROUND(H111,1)=ROUND(E120,1),ROUND(H111,1),"error")</f>
        <v>0</v>
      </c>
      <c r="U112" s="250">
        <f>+IF(ROUND(I111,1)=ROUND(E121,1),ROUND(I111,1),"error")</f>
        <v>0</v>
      </c>
      <c r="V112" s="250">
        <f>+IF(ROUND(J111,1)=ROUND(E122,1),ROUND(J111,1),"error")</f>
        <v>0</v>
      </c>
      <c r="W112" s="251">
        <f>+IF(ROUND(K111,1)=ROUND(E123,1),ROUND(K111,1),"error")</f>
        <v>0</v>
      </c>
      <c r="X112" s="252">
        <f>+IF(OR(R112="error",S112="error",U112="error",V112="error",W112="error"),"error",SUM(R112:S112,U112:W112))</f>
        <v>0</v>
      </c>
    </row>
    <row r="113" spans="1:24" ht="12.9" customHeight="1" x14ac:dyDescent="0.25">
      <c r="A113" s="128" t="s">
        <v>2757</v>
      </c>
      <c r="B113" s="240" t="s">
        <v>2758</v>
      </c>
      <c r="C113" s="241" t="s">
        <v>948</v>
      </c>
      <c r="D113" s="242" t="s">
        <v>345</v>
      </c>
      <c r="E113" s="243"/>
      <c r="F113" s="243"/>
      <c r="G113" s="243"/>
      <c r="H113" s="244"/>
      <c r="I113" s="243"/>
      <c r="J113" s="243"/>
      <c r="K113" s="243"/>
      <c r="L113" s="243"/>
      <c r="M113" s="245"/>
      <c r="N113" s="243"/>
      <c r="P113" s="644"/>
      <c r="Q113" s="253" t="s">
        <v>2604</v>
      </c>
      <c r="R113" s="254">
        <f>+IF(ROUND(E112,1)=ROUND(F118,1),ROUND(E112,1),"error")</f>
        <v>0</v>
      </c>
      <c r="S113" s="255">
        <f>+IF(AND(F112=0,F119=0),0,"error")</f>
        <v>0</v>
      </c>
      <c r="T113" s="256">
        <f>+IF(ROUND(H112,1)=ROUND(F120,1),ROUND(H112,1),"error")</f>
        <v>0</v>
      </c>
      <c r="U113" s="256">
        <f>+IF(ROUND(I112,1)=ROUND(F121,1),ROUND(I112,1),"error")</f>
        <v>0</v>
      </c>
      <c r="V113" s="256">
        <f>+IF(ROUND(J112,1)=ROUND(F122,1),ROUND(J112,1),"error")</f>
        <v>0</v>
      </c>
      <c r="W113" s="257">
        <f>+IF(ROUND(K112,1)=ROUND(F123,1),ROUND(K112,1),"error")</f>
        <v>0</v>
      </c>
      <c r="X113" s="258">
        <f>+IF(OR(R113="error",S113="error",U113="error",V113="error",W113="error"),"error",SUM(R113:S113,U113:W113))</f>
        <v>0</v>
      </c>
    </row>
    <row r="114" spans="1:24" ht="12.9" customHeight="1" x14ac:dyDescent="0.25">
      <c r="A114" s="128" t="s">
        <v>2759</v>
      </c>
      <c r="B114" s="240" t="s">
        <v>2760</v>
      </c>
      <c r="C114" s="241" t="s">
        <v>951</v>
      </c>
      <c r="D114" s="242" t="s">
        <v>345</v>
      </c>
      <c r="E114" s="243"/>
      <c r="F114" s="243"/>
      <c r="G114" s="243"/>
      <c r="H114" s="244"/>
      <c r="I114" s="243"/>
      <c r="J114" s="243"/>
      <c r="K114" s="243"/>
      <c r="L114" s="243"/>
      <c r="M114" s="245"/>
      <c r="N114" s="243"/>
      <c r="P114" s="644"/>
      <c r="Q114" s="253" t="s">
        <v>2605</v>
      </c>
      <c r="R114" s="254">
        <f>+IF(ROUND(E113,1)=ROUND(H118,1),ROUND(E113,1),"error")</f>
        <v>0</v>
      </c>
      <c r="S114" s="256">
        <f>+IF(ROUND(F113,1)=ROUND(H119,1),ROUND(F113,1),"error")</f>
        <v>0</v>
      </c>
      <c r="T114" s="255">
        <f>+IF(AND(H113=0,H120=0),0,"error")</f>
        <v>0</v>
      </c>
      <c r="U114" s="256">
        <f>+IF(ROUND(I113,1)=ROUND(H121,1),ROUND(I113,1),"error")</f>
        <v>0</v>
      </c>
      <c r="V114" s="256">
        <f>+IF(ROUND(J113,1)=ROUND(H122,1),ROUND(J113,1),"error")</f>
        <v>0</v>
      </c>
      <c r="W114" s="257">
        <f>+IF(ROUND(K113,1)=ROUND(H123,1),ROUND(K113,1),"error")</f>
        <v>0</v>
      </c>
      <c r="X114" s="258">
        <f>+IF(OR(T114="error",U114="error",V114="error",W114="error"),"error",SUM(T114:W114))</f>
        <v>0</v>
      </c>
    </row>
    <row r="115" spans="1:24" ht="12.9" customHeight="1" x14ac:dyDescent="0.25">
      <c r="A115" s="128" t="s">
        <v>2761</v>
      </c>
      <c r="B115" s="240" t="s">
        <v>2762</v>
      </c>
      <c r="C115" s="241" t="s">
        <v>954</v>
      </c>
      <c r="D115" s="242" t="s">
        <v>345</v>
      </c>
      <c r="E115" s="243"/>
      <c r="F115" s="243"/>
      <c r="G115" s="243"/>
      <c r="H115" s="244"/>
      <c r="I115" s="243"/>
      <c r="J115" s="243"/>
      <c r="K115" s="243"/>
      <c r="L115" s="243"/>
      <c r="M115" s="245"/>
      <c r="N115" s="243"/>
      <c r="P115" s="644"/>
      <c r="Q115" s="259" t="s">
        <v>2606</v>
      </c>
      <c r="R115" s="260">
        <f>+IF(ROUND(E114,1)=ROUND(I118,1),ROUND(E114,1),"error")</f>
        <v>0</v>
      </c>
      <c r="S115" s="261">
        <f>+IF(ROUND(F114,1)=ROUND(I119,1),ROUND(F114,1),"error")</f>
        <v>0</v>
      </c>
      <c r="T115" s="261">
        <f>+IF(ROUND(H114,1)=ROUND(I120,1),ROUND(H114,1),"error")</f>
        <v>0</v>
      </c>
      <c r="U115" s="262">
        <f>+IF(AND(I114=0,I121=0),0,"error")</f>
        <v>0</v>
      </c>
      <c r="V115" s="261">
        <f>+IF(ROUND(J114,1)=ROUND(I122,1),ROUND(J114,1),"error")</f>
        <v>0</v>
      </c>
      <c r="W115" s="263">
        <f>+IF(ROUND(K114,1)=ROUND(I123,1),ROUND(K114,1),"error")</f>
        <v>0</v>
      </c>
      <c r="X115" s="258">
        <f>+IF(OR(R115="error",S115="error",U115="error",V115="error",W115="error"),"error",SUM(R115:S115,U115:W115))</f>
        <v>0</v>
      </c>
    </row>
    <row r="116" spans="1:24" ht="12.9" customHeight="1" x14ac:dyDescent="0.25">
      <c r="A116" s="128" t="s">
        <v>2763</v>
      </c>
      <c r="B116" s="240" t="s">
        <v>2764</v>
      </c>
      <c r="C116" s="241" t="s">
        <v>957</v>
      </c>
      <c r="D116" s="242" t="s">
        <v>345</v>
      </c>
      <c r="E116" s="243"/>
      <c r="F116" s="243"/>
      <c r="G116" s="243"/>
      <c r="H116" s="244"/>
      <c r="I116" s="243"/>
      <c r="J116" s="243"/>
      <c r="K116" s="243"/>
      <c r="L116" s="243"/>
      <c r="M116" s="245"/>
      <c r="N116" s="243"/>
      <c r="P116" s="644"/>
      <c r="Q116" s="253" t="s">
        <v>2607</v>
      </c>
      <c r="R116" s="260">
        <f>+IF(ROUND(E115,1)=ROUND(J118,1),ROUND(E115,1),"error")</f>
        <v>0</v>
      </c>
      <c r="S116" s="261">
        <f>+IF(ROUND(F115,1)=ROUND(J119,1),ROUND(F115,1),"error")</f>
        <v>0</v>
      </c>
      <c r="T116" s="261">
        <f>+IF(ROUND(H115,1)=ROUND(J120,1),ROUND(H115,1),"error")</f>
        <v>0</v>
      </c>
      <c r="U116" s="261">
        <f>+IF(ROUND(I115,1)=ROUND(J121,1),ROUND(I115,1),"error")</f>
        <v>0</v>
      </c>
      <c r="V116" s="262">
        <f>+IF(AND(J115=0,J122=0),0,"error")</f>
        <v>0</v>
      </c>
      <c r="W116" s="263">
        <f>+IF(ROUND(K115,1)=ROUND(J123,1),ROUND(K115,1),"error")</f>
        <v>0</v>
      </c>
      <c r="X116" s="258">
        <f>+IF(OR(R116="error",S116="error",U116="error",V116="error",W116="error"),"error",SUM(R116:S116,U116:W116))</f>
        <v>0</v>
      </c>
    </row>
    <row r="117" spans="1:24" ht="12.9" customHeight="1" x14ac:dyDescent="0.25">
      <c r="A117" s="128"/>
      <c r="B117" s="264" t="s">
        <v>2765</v>
      </c>
      <c r="C117" s="265"/>
      <c r="D117" s="266"/>
      <c r="E117" s="267"/>
      <c r="F117" s="267"/>
      <c r="G117" s="267"/>
      <c r="H117" s="268"/>
      <c r="I117" s="267"/>
      <c r="J117" s="267"/>
      <c r="K117" s="268"/>
      <c r="L117" s="267"/>
      <c r="M117" s="269"/>
      <c r="N117" s="267"/>
      <c r="P117" s="644"/>
      <c r="Q117" s="270" t="s">
        <v>2608</v>
      </c>
      <c r="R117" s="260">
        <f>+IF(ROUND(E116,1)=ROUND(K118,1),ROUND(E116,1),"error")</f>
        <v>0</v>
      </c>
      <c r="S117" s="261">
        <f>+IF(ROUND(F116,1)=ROUND(K119,1),ROUND(F116,1),"error")</f>
        <v>0</v>
      </c>
      <c r="T117" s="261">
        <f>+IF(ROUND(H116,1)=ROUND(K120,1),ROUND(H116,1),"error")</f>
        <v>0</v>
      </c>
      <c r="U117" s="261">
        <f>+IF(ROUND(I116,1)=ROUND(K121,1),ROUND(I116,1),"error")</f>
        <v>0</v>
      </c>
      <c r="V117" s="261">
        <f>+IF(ROUND(J116,1)=ROUND(K122,1),ROUND(J116,1),"error")</f>
        <v>0</v>
      </c>
      <c r="W117" s="271">
        <f>+IF(AND(K116=0,K123=0),0,"error")</f>
        <v>0</v>
      </c>
      <c r="X117" s="258">
        <f>+IF(OR(R117="error",S117="error",U117="error",V117="error",W117="error"),"error",SUM(R117:S117,U117:W117))</f>
        <v>0</v>
      </c>
    </row>
    <row r="118" spans="1:24" ht="12.9" customHeight="1" x14ac:dyDescent="0.25">
      <c r="A118" s="128" t="s">
        <v>2766</v>
      </c>
      <c r="B118" s="240" t="s">
        <v>2767</v>
      </c>
      <c r="C118" s="241" t="s">
        <v>1167</v>
      </c>
      <c r="D118" s="242" t="s">
        <v>345</v>
      </c>
      <c r="E118" s="243"/>
      <c r="F118" s="243"/>
      <c r="G118" s="243"/>
      <c r="H118" s="244"/>
      <c r="I118" s="243"/>
      <c r="J118" s="243"/>
      <c r="K118" s="244"/>
      <c r="L118" s="243"/>
      <c r="M118" s="245"/>
      <c r="N118" s="243"/>
      <c r="P118" s="644"/>
      <c r="Q118" s="272" t="s">
        <v>2768</v>
      </c>
      <c r="R118" s="273">
        <f>+IF(OR(R112="error",R113="error",R115="error",R116="error",R117="error"),"error",SUM(R112:R113,R115:R117))</f>
        <v>0</v>
      </c>
      <c r="S118" s="273">
        <f>+IF(OR(S112="error",S113="error",S115="error",S116="error",S117="error"),"error",SUM(S112:S113,S115:S117))</f>
        <v>0</v>
      </c>
      <c r="T118" s="274">
        <f>+IF(OR(T114="error",T115="error",T116="error",T117="error"),"error",SUM(T114:T117))</f>
        <v>0</v>
      </c>
      <c r="U118" s="274">
        <f>+IF(OR(U112="error",U113="error",U115="error",U116="error",U117="error"),"error",SUM(U112:U113,U115:U117))</f>
        <v>0</v>
      </c>
      <c r="V118" s="274">
        <f>+IF(OR(V112="error",V113="error",V115="error",V116="error",V117="error"),"error",SUM(V112:V113,V115:V117))</f>
        <v>0</v>
      </c>
      <c r="W118" s="274">
        <f>+IF(OR(W112="error",W113="error",W115="error",W116="error",W117="error"),"error",SUM(W112:W113,W115:W117))</f>
        <v>0</v>
      </c>
      <c r="X118" s="275"/>
    </row>
    <row r="119" spans="1:24" ht="12.9" customHeight="1" x14ac:dyDescent="0.25">
      <c r="A119" s="128" t="s">
        <v>2769</v>
      </c>
      <c r="B119" s="240" t="s">
        <v>2770</v>
      </c>
      <c r="C119" s="241" t="s">
        <v>1170</v>
      </c>
      <c r="D119" s="242" t="s">
        <v>345</v>
      </c>
      <c r="E119" s="243"/>
      <c r="F119" s="243"/>
      <c r="G119" s="243"/>
      <c r="H119" s="244"/>
      <c r="I119" s="243"/>
      <c r="J119" s="243"/>
      <c r="K119" s="244"/>
      <c r="L119" s="243"/>
      <c r="M119" s="245"/>
      <c r="N119" s="243"/>
      <c r="P119" s="292"/>
      <c r="Q119" s="290"/>
      <c r="R119" s="291"/>
      <c r="S119" s="291"/>
      <c r="T119" s="291"/>
      <c r="U119" s="291"/>
      <c r="V119" s="291"/>
      <c r="W119" s="291"/>
      <c r="X119" s="275"/>
    </row>
    <row r="120" spans="1:24" ht="12.9" customHeight="1" x14ac:dyDescent="0.25">
      <c r="A120" s="128" t="s">
        <v>2771</v>
      </c>
      <c r="B120" s="240" t="s">
        <v>2772</v>
      </c>
      <c r="C120" s="241" t="s">
        <v>1173</v>
      </c>
      <c r="D120" s="242" t="s">
        <v>345</v>
      </c>
      <c r="E120" s="243"/>
      <c r="F120" s="243"/>
      <c r="G120" s="243"/>
      <c r="H120" s="244"/>
      <c r="I120" s="243"/>
      <c r="J120" s="243"/>
      <c r="K120" s="244"/>
      <c r="L120" s="243"/>
      <c r="M120" s="245"/>
      <c r="N120" s="243"/>
      <c r="P120" s="292"/>
      <c r="Q120" s="290"/>
      <c r="R120" s="291"/>
      <c r="S120" s="291"/>
      <c r="T120" s="291"/>
      <c r="U120" s="291"/>
      <c r="V120" s="291"/>
      <c r="W120" s="291"/>
      <c r="X120" s="291"/>
    </row>
    <row r="121" spans="1:24" ht="12.9" customHeight="1" x14ac:dyDescent="0.25">
      <c r="A121" s="128" t="s">
        <v>2773</v>
      </c>
      <c r="B121" s="240" t="s">
        <v>2774</v>
      </c>
      <c r="C121" s="241" t="s">
        <v>1176</v>
      </c>
      <c r="D121" s="242" t="s">
        <v>345</v>
      </c>
      <c r="E121" s="243"/>
      <c r="F121" s="243"/>
      <c r="G121" s="243"/>
      <c r="H121" s="244"/>
      <c r="I121" s="243"/>
      <c r="J121" s="243"/>
      <c r="K121" s="244"/>
      <c r="L121" s="243"/>
      <c r="M121" s="245"/>
      <c r="N121" s="243"/>
      <c r="P121" s="292"/>
      <c r="Q121" s="290"/>
      <c r="R121" s="291"/>
      <c r="S121" s="291"/>
      <c r="T121" s="291"/>
      <c r="U121" s="291"/>
      <c r="V121" s="291"/>
      <c r="W121" s="291"/>
      <c r="X121" s="291"/>
    </row>
    <row r="122" spans="1:24" ht="12.9" customHeight="1" x14ac:dyDescent="0.25">
      <c r="A122" s="128" t="s">
        <v>2775</v>
      </c>
      <c r="B122" s="240" t="s">
        <v>2776</v>
      </c>
      <c r="C122" s="241" t="s">
        <v>1179</v>
      </c>
      <c r="D122" s="242" t="s">
        <v>345</v>
      </c>
      <c r="E122" s="243"/>
      <c r="F122" s="243"/>
      <c r="G122" s="243"/>
      <c r="H122" s="244"/>
      <c r="I122" s="243"/>
      <c r="J122" s="243"/>
      <c r="K122" s="244"/>
      <c r="L122" s="243"/>
      <c r="M122" s="245"/>
      <c r="N122" s="243"/>
      <c r="P122" s="292"/>
      <c r="Q122" s="290"/>
      <c r="R122" s="291"/>
      <c r="S122" s="291"/>
      <c r="T122" s="291"/>
      <c r="U122" s="291"/>
      <c r="V122" s="291"/>
      <c r="W122" s="291"/>
      <c r="X122" s="291"/>
    </row>
    <row r="123" spans="1:24" ht="12.9" customHeight="1" x14ac:dyDescent="0.25">
      <c r="A123" s="128" t="s">
        <v>2777</v>
      </c>
      <c r="B123" s="285" t="s">
        <v>2778</v>
      </c>
      <c r="C123" s="278" t="s">
        <v>1182</v>
      </c>
      <c r="D123" s="279" t="s">
        <v>345</v>
      </c>
      <c r="E123" s="280"/>
      <c r="F123" s="280"/>
      <c r="G123" s="280"/>
      <c r="H123" s="281"/>
      <c r="I123" s="280"/>
      <c r="J123" s="280"/>
      <c r="K123" s="281"/>
      <c r="L123" s="280"/>
      <c r="M123" s="282"/>
      <c r="N123" s="280"/>
      <c r="P123" s="292"/>
      <c r="Q123" s="290"/>
      <c r="R123" s="291"/>
      <c r="S123" s="291"/>
      <c r="T123" s="291"/>
      <c r="U123" s="291"/>
      <c r="V123" s="291"/>
      <c r="W123" s="291"/>
      <c r="X123" s="291"/>
    </row>
    <row r="124" spans="1:24" ht="12.9" customHeight="1" x14ac:dyDescent="0.25">
      <c r="A124" s="128"/>
      <c r="P124" s="292"/>
      <c r="Q124" s="290"/>
      <c r="R124" s="291"/>
      <c r="S124" s="291"/>
      <c r="T124" s="291"/>
      <c r="U124" s="291"/>
      <c r="V124" s="291"/>
      <c r="W124" s="291"/>
      <c r="X124" s="291"/>
    </row>
    <row r="125" spans="1:24" ht="12.9" customHeight="1" x14ac:dyDescent="0.3">
      <c r="A125" s="128"/>
      <c r="P125" s="225" t="s">
        <v>2779</v>
      </c>
      <c r="Q125" s="290"/>
      <c r="R125" s="291"/>
      <c r="S125" s="291"/>
      <c r="T125" s="291"/>
      <c r="U125" s="291"/>
      <c r="V125" s="291"/>
      <c r="W125" s="291"/>
      <c r="X125" s="291"/>
    </row>
    <row r="126" spans="1:24" ht="12.9" customHeight="1" x14ac:dyDescent="0.25">
      <c r="A126" s="128"/>
      <c r="E126" s="647" t="s">
        <v>2780</v>
      </c>
      <c r="F126" s="647"/>
      <c r="G126" s="647"/>
      <c r="H126" s="647"/>
      <c r="I126" s="647"/>
      <c r="J126" s="647"/>
      <c r="K126" s="647"/>
      <c r="L126" s="647"/>
      <c r="M126" s="647"/>
      <c r="N126" s="647"/>
      <c r="P126" s="284"/>
      <c r="Q126" s="276"/>
      <c r="R126" s="277"/>
      <c r="S126" s="277"/>
      <c r="T126" s="277"/>
      <c r="U126" s="277"/>
      <c r="V126" s="277"/>
      <c r="W126" s="277"/>
      <c r="X126" s="277"/>
    </row>
    <row r="127" spans="1:24" ht="12.9" customHeight="1" x14ac:dyDescent="0.25">
      <c r="A127" s="128"/>
      <c r="E127" s="226" t="s">
        <v>333</v>
      </c>
      <c r="F127" s="227" t="s">
        <v>334</v>
      </c>
      <c r="G127" s="228" t="s">
        <v>335</v>
      </c>
      <c r="H127" s="227" t="s">
        <v>81</v>
      </c>
      <c r="I127" s="228" t="s">
        <v>336</v>
      </c>
      <c r="J127" s="227" t="s">
        <v>337</v>
      </c>
      <c r="K127" s="228" t="s">
        <v>84</v>
      </c>
      <c r="L127" s="227" t="s">
        <v>338</v>
      </c>
      <c r="M127" s="229" t="s">
        <v>339</v>
      </c>
      <c r="N127" s="229" t="s">
        <v>340</v>
      </c>
      <c r="P127" s="230"/>
      <c r="Q127" s="231"/>
      <c r="R127" s="648" t="s">
        <v>2781</v>
      </c>
      <c r="S127" s="648"/>
      <c r="T127" s="648"/>
      <c r="U127" s="648"/>
      <c r="V127" s="648"/>
      <c r="W127" s="648"/>
      <c r="X127" s="648"/>
    </row>
    <row r="128" spans="1:24" ht="13.2" customHeight="1" x14ac:dyDescent="0.25">
      <c r="A128" s="128"/>
      <c r="B128" s="232" t="s">
        <v>2782</v>
      </c>
      <c r="C128" s="233"/>
      <c r="D128" s="234"/>
      <c r="E128" s="235"/>
      <c r="F128" s="235"/>
      <c r="G128" s="235"/>
      <c r="H128" s="236"/>
      <c r="I128" s="235"/>
      <c r="J128" s="235"/>
      <c r="K128" s="236"/>
      <c r="L128" s="235"/>
      <c r="M128" s="237"/>
      <c r="N128" s="235"/>
      <c r="P128" s="238" t="s">
        <v>2783</v>
      </c>
      <c r="Q128" s="239"/>
      <c r="R128" s="645" t="s">
        <v>2603</v>
      </c>
      <c r="S128" s="646" t="s">
        <v>2604</v>
      </c>
      <c r="T128" s="646" t="s">
        <v>2605</v>
      </c>
      <c r="U128" s="646" t="s">
        <v>2606</v>
      </c>
      <c r="V128" s="646" t="s">
        <v>2607</v>
      </c>
      <c r="W128" s="642" t="s">
        <v>2608</v>
      </c>
      <c r="X128" s="643" t="s">
        <v>2731</v>
      </c>
    </row>
    <row r="129" spans="1:24" ht="12.9" customHeight="1" x14ac:dyDescent="0.25">
      <c r="A129" s="128" t="s">
        <v>2784</v>
      </c>
      <c r="B129" s="240" t="s">
        <v>2785</v>
      </c>
      <c r="C129" s="241" t="s">
        <v>2730</v>
      </c>
      <c r="D129" s="242" t="s">
        <v>345</v>
      </c>
      <c r="E129" s="243"/>
      <c r="F129" s="243"/>
      <c r="G129" s="243"/>
      <c r="H129" s="244"/>
      <c r="I129" s="243"/>
      <c r="J129" s="243"/>
      <c r="K129" s="243"/>
      <c r="L129" s="243"/>
      <c r="M129" s="245"/>
      <c r="N129" s="243"/>
      <c r="P129" s="246"/>
      <c r="Q129" s="247"/>
      <c r="R129" s="645"/>
      <c r="S129" s="646"/>
      <c r="T129" s="646"/>
      <c r="U129" s="646"/>
      <c r="V129" s="646"/>
      <c r="W129" s="642"/>
      <c r="X129" s="643"/>
    </row>
    <row r="130" spans="1:24" ht="12.9" customHeight="1" x14ac:dyDescent="0.25">
      <c r="A130" s="128" t="s">
        <v>2786</v>
      </c>
      <c r="B130" s="240" t="s">
        <v>2787</v>
      </c>
      <c r="C130" s="241" t="s">
        <v>2734</v>
      </c>
      <c r="D130" s="242" t="s">
        <v>345</v>
      </c>
      <c r="E130" s="243"/>
      <c r="F130" s="243"/>
      <c r="G130" s="243"/>
      <c r="H130" s="244"/>
      <c r="I130" s="243"/>
      <c r="J130" s="243"/>
      <c r="K130" s="243"/>
      <c r="L130" s="243"/>
      <c r="M130" s="245"/>
      <c r="N130" s="243"/>
      <c r="P130" s="644" t="s">
        <v>2788</v>
      </c>
      <c r="Q130" s="248" t="s">
        <v>2603</v>
      </c>
      <c r="R130" s="249">
        <f>+IF(AND(E129=0,E136=0),0,"error")</f>
        <v>0</v>
      </c>
      <c r="S130" s="250">
        <f>+IF(ROUND(F129,1)=ROUND(E137,1),ROUND(F129,1),"error")</f>
        <v>0</v>
      </c>
      <c r="T130" s="250">
        <f>+IF(ROUND(H129,1)=ROUND(E138,1),ROUND(H129,1),"error")</f>
        <v>0</v>
      </c>
      <c r="U130" s="250">
        <f>+IF(ROUND(I129,1)=ROUND(E139,1),ROUND(I129,1),"error")</f>
        <v>0</v>
      </c>
      <c r="V130" s="250">
        <f>+IF(ROUND(J129,1)=ROUND(E140,1),ROUND(J129,1),"error")</f>
        <v>0</v>
      </c>
      <c r="W130" s="251">
        <f>+IF(ROUND(K129,1)=ROUND(E141,1),ROUND(K129,1),"error")</f>
        <v>0</v>
      </c>
      <c r="X130" s="252">
        <f>+IF(OR(R130="error",S130="error",U130="error",V130="error",W130="error"),"error",SUM(R130:S130,U130:W130))</f>
        <v>0</v>
      </c>
    </row>
    <row r="131" spans="1:24" ht="12.9" customHeight="1" x14ac:dyDescent="0.25">
      <c r="A131" s="128" t="s">
        <v>2789</v>
      </c>
      <c r="B131" s="240" t="s">
        <v>2790</v>
      </c>
      <c r="C131" s="241" t="s">
        <v>2737</v>
      </c>
      <c r="D131" s="242" t="s">
        <v>345</v>
      </c>
      <c r="E131" s="243"/>
      <c r="F131" s="243"/>
      <c r="G131" s="243"/>
      <c r="H131" s="244"/>
      <c r="I131" s="243"/>
      <c r="J131" s="243"/>
      <c r="K131" s="243"/>
      <c r="L131" s="243"/>
      <c r="M131" s="245"/>
      <c r="N131" s="243"/>
      <c r="P131" s="644"/>
      <c r="Q131" s="253" t="s">
        <v>2604</v>
      </c>
      <c r="R131" s="254">
        <f>+IF(ROUND(E130,1)=ROUND(F136,1),ROUND(E130,1),"error")</f>
        <v>0</v>
      </c>
      <c r="S131" s="255">
        <f>+IF(AND(F130=0,F137=0),0,"error")</f>
        <v>0</v>
      </c>
      <c r="T131" s="256">
        <f>+IF(ROUND(H130,1)=ROUND(F138,1),ROUND(H130,1),"error")</f>
        <v>0</v>
      </c>
      <c r="U131" s="256">
        <f>+IF(ROUND(I130,1)=ROUND(F139,1),ROUND(I130,1),"error")</f>
        <v>0</v>
      </c>
      <c r="V131" s="256">
        <f>+IF(ROUND(J130,1)=ROUND(F140,1),ROUND(J130,1),"error")</f>
        <v>0</v>
      </c>
      <c r="W131" s="257">
        <f>+IF(ROUND(K130,1)=ROUND(F141,1),ROUND(K130,1),"error")</f>
        <v>0</v>
      </c>
      <c r="X131" s="258">
        <f>+IF(OR(R131="error",S131="error",U131="error",V131="error",W131="error"),"error",SUM(R131:S131,U131:W131))</f>
        <v>0</v>
      </c>
    </row>
    <row r="132" spans="1:24" ht="12.9" customHeight="1" x14ac:dyDescent="0.25">
      <c r="A132" s="128" t="s">
        <v>2791</v>
      </c>
      <c r="B132" s="240" t="s">
        <v>2792</v>
      </c>
      <c r="C132" s="241" t="s">
        <v>2740</v>
      </c>
      <c r="D132" s="242" t="s">
        <v>345</v>
      </c>
      <c r="E132" s="243"/>
      <c r="F132" s="243"/>
      <c r="G132" s="243"/>
      <c r="H132" s="244"/>
      <c r="I132" s="243"/>
      <c r="J132" s="243"/>
      <c r="K132" s="243"/>
      <c r="L132" s="243"/>
      <c r="M132" s="245"/>
      <c r="N132" s="243"/>
      <c r="P132" s="644"/>
      <c r="Q132" s="253" t="s">
        <v>2605</v>
      </c>
      <c r="R132" s="254">
        <f>+IF(ROUND(E131,1)=ROUND(H136,1),ROUND(E131,1),"error")</f>
        <v>0</v>
      </c>
      <c r="S132" s="256">
        <f>+IF(ROUND(F131,1)=ROUND(H137,1),ROUND(F131,1),"error")</f>
        <v>0</v>
      </c>
      <c r="T132" s="255">
        <f>+IF(AND(H131=0,H138=0),0,"error")</f>
        <v>0</v>
      </c>
      <c r="U132" s="256">
        <f>+IF(ROUND(I131,1)=ROUND(H139,1),ROUND(I131,1),"error")</f>
        <v>0</v>
      </c>
      <c r="V132" s="256">
        <f>+IF(ROUND(J131,1)=ROUND(H140,1),ROUND(J131,1),"error")</f>
        <v>0</v>
      </c>
      <c r="W132" s="257">
        <f>+IF(ROUND(K131,1)=ROUND(H141,1),ROUND(K131,1),"error")</f>
        <v>0</v>
      </c>
      <c r="X132" s="258">
        <f>+IF(OR(T132="error",U132="error",V132="error",W132="error"),"error",SUM(T132:W132))</f>
        <v>0</v>
      </c>
    </row>
    <row r="133" spans="1:24" ht="12.9" customHeight="1" x14ac:dyDescent="0.25">
      <c r="A133" s="128" t="s">
        <v>2793</v>
      </c>
      <c r="B133" s="240" t="s">
        <v>2794</v>
      </c>
      <c r="C133" s="241" t="s">
        <v>2743</v>
      </c>
      <c r="D133" s="242" t="s">
        <v>345</v>
      </c>
      <c r="E133" s="243"/>
      <c r="F133" s="243"/>
      <c r="G133" s="243"/>
      <c r="H133" s="244"/>
      <c r="I133" s="243"/>
      <c r="J133" s="243"/>
      <c r="K133" s="243"/>
      <c r="L133" s="243"/>
      <c r="M133" s="245"/>
      <c r="N133" s="243"/>
      <c r="P133" s="644"/>
      <c r="Q133" s="259" t="s">
        <v>2606</v>
      </c>
      <c r="R133" s="260">
        <f>+IF(ROUND(E132,1)=ROUND(I136,1),ROUND(E132,1),"error")</f>
        <v>0</v>
      </c>
      <c r="S133" s="261">
        <f>+IF(ROUND(F132,1)=ROUND(I137,1),ROUND(F132,1),"error")</f>
        <v>0</v>
      </c>
      <c r="T133" s="261">
        <f>+IF(ROUND(H132,1)=ROUND(I138,1),ROUND(H132,1),"error")</f>
        <v>0</v>
      </c>
      <c r="U133" s="262">
        <f>+IF(AND(I132=0,I139=0),0,"error")</f>
        <v>0</v>
      </c>
      <c r="V133" s="261">
        <f>+IF(ROUND(J132,1)=ROUND(I140,1),ROUND(J132,1),"error")</f>
        <v>0</v>
      </c>
      <c r="W133" s="263">
        <f>+IF(ROUND(K132,1)=ROUND(I141,1),ROUND(K132,1),"error")</f>
        <v>0</v>
      </c>
      <c r="X133" s="258">
        <f>+IF(OR(R133="error",S133="error",U133="error",V133="error",W133="error"),"error",SUM(R133:S133,U133:W133))</f>
        <v>0</v>
      </c>
    </row>
    <row r="134" spans="1:24" ht="12.9" customHeight="1" x14ac:dyDescent="0.25">
      <c r="A134" s="128" t="s">
        <v>2795</v>
      </c>
      <c r="B134" s="240" t="s">
        <v>2796</v>
      </c>
      <c r="C134" s="241" t="s">
        <v>2746</v>
      </c>
      <c r="D134" s="242" t="s">
        <v>345</v>
      </c>
      <c r="E134" s="243"/>
      <c r="F134" s="243"/>
      <c r="G134" s="243"/>
      <c r="H134" s="244"/>
      <c r="I134" s="243"/>
      <c r="J134" s="243"/>
      <c r="K134" s="243"/>
      <c r="L134" s="243"/>
      <c r="M134" s="245"/>
      <c r="N134" s="243"/>
      <c r="P134" s="644"/>
      <c r="Q134" s="253" t="s">
        <v>2607</v>
      </c>
      <c r="R134" s="260">
        <f>+IF(ROUND(E133,1)=ROUND(J136,1),ROUND(E133,1),"error")</f>
        <v>0</v>
      </c>
      <c r="S134" s="261">
        <f>+IF(ROUND(F133,1)=ROUND(J137,1),ROUND(F133,1),"error")</f>
        <v>0</v>
      </c>
      <c r="T134" s="261">
        <f>+IF(ROUND(H133,1)=ROUND(J138,1),ROUND(H133,1),"error")</f>
        <v>0</v>
      </c>
      <c r="U134" s="261">
        <f>+IF(ROUND(I133,1)=ROUND(J139,1),ROUND(I133,1),"error")</f>
        <v>0</v>
      </c>
      <c r="V134" s="262">
        <f>+IF(AND(J133=0,J140=0),0,"error")</f>
        <v>0</v>
      </c>
      <c r="W134" s="263">
        <f>+IF(ROUND(K133,1)=ROUND(J141,1),ROUND(K133,1),"error")</f>
        <v>0</v>
      </c>
      <c r="X134" s="258">
        <f>+IF(OR(R134="error",S134="error",U134="error",V134="error",W134="error"),"error",SUM(R134:S134,U134:W134))</f>
        <v>0</v>
      </c>
    </row>
    <row r="135" spans="1:24" ht="12.9" customHeight="1" x14ac:dyDescent="0.25">
      <c r="A135" s="128"/>
      <c r="B135" s="264" t="s">
        <v>2727</v>
      </c>
      <c r="C135" s="265"/>
      <c r="D135" s="266"/>
      <c r="E135" s="267"/>
      <c r="F135" s="267"/>
      <c r="G135" s="267"/>
      <c r="H135" s="268"/>
      <c r="I135" s="267"/>
      <c r="J135" s="267"/>
      <c r="K135" s="268"/>
      <c r="L135" s="267"/>
      <c r="M135" s="269"/>
      <c r="N135" s="267"/>
      <c r="P135" s="644"/>
      <c r="Q135" s="270" t="s">
        <v>2608</v>
      </c>
      <c r="R135" s="260">
        <f>+IF(ROUND(E134,1)=ROUND(K136,1),ROUND(E134,1),"error")</f>
        <v>0</v>
      </c>
      <c r="S135" s="261">
        <f>+IF(ROUND(F134,1)=ROUND(K137,1),ROUND(F134,1),"error")</f>
        <v>0</v>
      </c>
      <c r="T135" s="261">
        <f>+IF(ROUND(H134,1)=ROUND(K138,1),ROUND(H134,1),"error")</f>
        <v>0</v>
      </c>
      <c r="U135" s="261">
        <f>+IF(ROUND(I134,1)=ROUND(K139,1),ROUND(I134,1),"error")</f>
        <v>0</v>
      </c>
      <c r="V135" s="261">
        <f>+IF(ROUND(J134,1)=ROUND(K140,1),ROUND(J134,1),"error")</f>
        <v>0</v>
      </c>
      <c r="W135" s="271">
        <f>+IF(AND(K134=0,K141=0),0,"error")</f>
        <v>0</v>
      </c>
      <c r="X135" s="258">
        <f>+IF(OR(R135="error",S135="error",U135="error",V135="error",W135="error"),"error",SUM(R135:S135,U135:W135))</f>
        <v>0</v>
      </c>
    </row>
    <row r="136" spans="1:24" ht="12.9" customHeight="1" x14ac:dyDescent="0.25">
      <c r="A136" s="128" t="s">
        <v>2797</v>
      </c>
      <c r="B136" s="240" t="s">
        <v>2798</v>
      </c>
      <c r="C136" s="241" t="s">
        <v>2730</v>
      </c>
      <c r="D136" s="242" t="s">
        <v>345</v>
      </c>
      <c r="E136" s="243"/>
      <c r="F136" s="243"/>
      <c r="G136" s="243"/>
      <c r="H136" s="244"/>
      <c r="I136" s="243"/>
      <c r="J136" s="243"/>
      <c r="K136" s="244"/>
      <c r="L136" s="243"/>
      <c r="M136" s="245"/>
      <c r="N136" s="243"/>
      <c r="P136" s="644"/>
      <c r="Q136" s="272" t="s">
        <v>2799</v>
      </c>
      <c r="R136" s="273">
        <f>+IF(OR(R130="error",R131="error",R133="error",R134="error",R135="error"),"error",SUM(R130:R131,R133:R135))</f>
        <v>0</v>
      </c>
      <c r="S136" s="273">
        <f>+IF(OR(S130="error",S131="error",S133="error",S134="error",S135="error"),"error",SUM(S130:S131,S133:S135))</f>
        <v>0</v>
      </c>
      <c r="T136" s="274">
        <f>+IF(OR(T132="error",T133="error",T134="error",T135="error"),"error",SUM(T132:T135))</f>
        <v>0</v>
      </c>
      <c r="U136" s="274">
        <f>+IF(OR(U130="error",U131="error",U133="error",U134="error",U135="error"),"error",SUM(U130:U131,U133:U135))</f>
        <v>0</v>
      </c>
      <c r="V136" s="274">
        <f>+IF(OR(V130="error",V131="error",V133="error",V134="error",V135="error"),"error",SUM(V130:V131,V133:V135))</f>
        <v>0</v>
      </c>
      <c r="W136" s="274">
        <f>+IF(OR(W130="error",W131="error",W133="error",W134="error",W135="error"),"error",SUM(W130:W131,W133:W135))</f>
        <v>0</v>
      </c>
      <c r="X136" s="275"/>
    </row>
    <row r="137" spans="1:24" ht="12.9" customHeight="1" x14ac:dyDescent="0.25">
      <c r="A137" s="128" t="s">
        <v>2800</v>
      </c>
      <c r="B137" s="240" t="s">
        <v>2801</v>
      </c>
      <c r="C137" s="241" t="s">
        <v>2734</v>
      </c>
      <c r="D137" s="242" t="s">
        <v>345</v>
      </c>
      <c r="E137" s="243"/>
      <c r="F137" s="243"/>
      <c r="G137" s="243"/>
      <c r="H137" s="244"/>
      <c r="I137" s="243"/>
      <c r="J137" s="243"/>
      <c r="K137" s="244"/>
      <c r="L137" s="243"/>
      <c r="M137" s="245"/>
      <c r="N137" s="243"/>
      <c r="P137" s="292"/>
      <c r="Q137" s="290"/>
      <c r="R137" s="291"/>
      <c r="S137" s="291"/>
      <c r="T137" s="291"/>
      <c r="U137" s="291"/>
      <c r="V137" s="291"/>
      <c r="W137" s="291"/>
      <c r="X137" s="275"/>
    </row>
    <row r="138" spans="1:24" ht="12.9" customHeight="1" x14ac:dyDescent="0.25">
      <c r="A138" s="128" t="s">
        <v>2802</v>
      </c>
      <c r="B138" s="240" t="s">
        <v>2803</v>
      </c>
      <c r="C138" s="241" t="s">
        <v>2737</v>
      </c>
      <c r="D138" s="242" t="s">
        <v>345</v>
      </c>
      <c r="E138" s="243"/>
      <c r="F138" s="243"/>
      <c r="G138" s="243"/>
      <c r="H138" s="244"/>
      <c r="I138" s="243"/>
      <c r="J138" s="243"/>
      <c r="K138" s="244"/>
      <c r="L138" s="243"/>
      <c r="M138" s="245"/>
      <c r="N138" s="243"/>
      <c r="P138" s="284"/>
      <c r="Q138" s="276"/>
      <c r="R138" s="277"/>
      <c r="S138" s="277"/>
      <c r="T138" s="277"/>
      <c r="U138" s="277"/>
      <c r="V138" s="277"/>
      <c r="W138" s="277"/>
      <c r="X138" s="277"/>
    </row>
    <row r="139" spans="1:24" ht="12.9" customHeight="1" x14ac:dyDescent="0.25">
      <c r="A139" s="128" t="s">
        <v>2804</v>
      </c>
      <c r="B139" s="240" t="s">
        <v>2805</v>
      </c>
      <c r="C139" s="241" t="s">
        <v>2740</v>
      </c>
      <c r="D139" s="242" t="s">
        <v>345</v>
      </c>
      <c r="E139" s="243"/>
      <c r="F139" s="243"/>
      <c r="G139" s="243"/>
      <c r="H139" s="244"/>
      <c r="I139" s="243"/>
      <c r="J139" s="243"/>
      <c r="K139" s="244"/>
      <c r="L139" s="243"/>
      <c r="M139" s="245"/>
      <c r="N139" s="243"/>
      <c r="P139" s="284"/>
      <c r="Q139" s="276"/>
      <c r="R139" s="277"/>
      <c r="S139" s="277"/>
      <c r="T139" s="277"/>
      <c r="U139" s="277"/>
      <c r="V139" s="277"/>
      <c r="W139" s="277"/>
      <c r="X139" s="277"/>
    </row>
    <row r="140" spans="1:24" ht="12.9" customHeight="1" x14ac:dyDescent="0.25">
      <c r="A140" s="128" t="s">
        <v>2806</v>
      </c>
      <c r="B140" s="240" t="s">
        <v>2807</v>
      </c>
      <c r="C140" s="241" t="s">
        <v>2743</v>
      </c>
      <c r="D140" s="242" t="s">
        <v>345</v>
      </c>
      <c r="E140" s="243"/>
      <c r="F140" s="243"/>
      <c r="G140" s="243"/>
      <c r="H140" s="244"/>
      <c r="I140" s="243"/>
      <c r="J140" s="243"/>
      <c r="K140" s="244"/>
      <c r="L140" s="243"/>
      <c r="M140" s="245"/>
      <c r="N140" s="243"/>
      <c r="P140" s="284"/>
      <c r="Q140" s="276"/>
      <c r="R140" s="277"/>
      <c r="S140" s="277"/>
      <c r="T140" s="277"/>
      <c r="U140" s="277"/>
      <c r="V140" s="277"/>
      <c r="W140" s="277"/>
      <c r="X140" s="277"/>
    </row>
    <row r="141" spans="1:24" ht="12.9" customHeight="1" x14ac:dyDescent="0.25">
      <c r="A141" s="128" t="s">
        <v>2808</v>
      </c>
      <c r="B141" s="285" t="s">
        <v>2809</v>
      </c>
      <c r="C141" s="278" t="s">
        <v>2746</v>
      </c>
      <c r="D141" s="279" t="s">
        <v>345</v>
      </c>
      <c r="E141" s="280"/>
      <c r="F141" s="280"/>
      <c r="G141" s="280"/>
      <c r="H141" s="281"/>
      <c r="I141" s="280"/>
      <c r="J141" s="280"/>
      <c r="K141" s="281"/>
      <c r="L141" s="280"/>
      <c r="M141" s="282"/>
      <c r="N141" s="280"/>
      <c r="P141" s="284"/>
      <c r="Q141" s="276"/>
      <c r="R141" s="277"/>
      <c r="S141" s="277"/>
      <c r="T141" s="277"/>
      <c r="U141" s="277"/>
      <c r="V141" s="277"/>
      <c r="W141" s="277"/>
      <c r="X141" s="277"/>
    </row>
    <row r="142" spans="1:24" ht="12.9" customHeight="1" x14ac:dyDescent="0.25">
      <c r="A142" s="128"/>
      <c r="P142" s="284"/>
      <c r="Q142" s="276"/>
      <c r="R142" s="277"/>
      <c r="S142" s="277"/>
      <c r="T142" s="277"/>
      <c r="U142" s="277"/>
      <c r="V142" s="277"/>
      <c r="W142" s="277"/>
      <c r="X142" s="277"/>
    </row>
    <row r="143" spans="1:24" ht="12.9" customHeight="1" x14ac:dyDescent="0.25">
      <c r="A143" s="128"/>
      <c r="E143" s="647" t="s">
        <v>2810</v>
      </c>
      <c r="F143" s="647"/>
      <c r="G143" s="647"/>
      <c r="H143" s="647"/>
      <c r="I143" s="647"/>
      <c r="J143" s="647"/>
      <c r="K143" s="647"/>
      <c r="L143" s="647"/>
      <c r="M143" s="647"/>
      <c r="N143" s="647"/>
      <c r="P143" s="284"/>
      <c r="Q143" s="276"/>
      <c r="R143" s="277"/>
      <c r="S143" s="277"/>
      <c r="T143" s="277"/>
      <c r="U143" s="277"/>
      <c r="V143" s="277"/>
      <c r="W143" s="277"/>
      <c r="X143" s="277"/>
    </row>
    <row r="144" spans="1:24" ht="12.9" customHeight="1" x14ac:dyDescent="0.25">
      <c r="A144" s="128"/>
      <c r="E144" s="226" t="s">
        <v>333</v>
      </c>
      <c r="F144" s="227" t="s">
        <v>334</v>
      </c>
      <c r="G144" s="228" t="s">
        <v>335</v>
      </c>
      <c r="H144" s="227" t="s">
        <v>81</v>
      </c>
      <c r="I144" s="228" t="s">
        <v>336</v>
      </c>
      <c r="J144" s="227" t="s">
        <v>337</v>
      </c>
      <c r="K144" s="228" t="s">
        <v>84</v>
      </c>
      <c r="L144" s="227" t="s">
        <v>338</v>
      </c>
      <c r="M144" s="229" t="s">
        <v>339</v>
      </c>
      <c r="N144" s="229" t="s">
        <v>340</v>
      </c>
      <c r="P144" s="230"/>
      <c r="Q144" s="231"/>
      <c r="R144" s="648" t="s">
        <v>2811</v>
      </c>
      <c r="S144" s="648"/>
      <c r="T144" s="648"/>
      <c r="U144" s="648"/>
      <c r="V144" s="648"/>
      <c r="W144" s="648"/>
      <c r="X144" s="648"/>
    </row>
    <row r="145" spans="1:24" ht="13.2" customHeight="1" x14ac:dyDescent="0.25">
      <c r="A145" s="128"/>
      <c r="B145" s="232" t="s">
        <v>2749</v>
      </c>
      <c r="C145" s="233"/>
      <c r="D145" s="234"/>
      <c r="E145" s="235"/>
      <c r="F145" s="235"/>
      <c r="G145" s="235"/>
      <c r="H145" s="236"/>
      <c r="I145" s="235"/>
      <c r="J145" s="235"/>
      <c r="K145" s="236"/>
      <c r="L145" s="235"/>
      <c r="M145" s="237"/>
      <c r="N145" s="235"/>
      <c r="P145" s="238" t="s">
        <v>2812</v>
      </c>
      <c r="Q145" s="239"/>
      <c r="R145" s="645" t="s">
        <v>2603</v>
      </c>
      <c r="S145" s="646" t="s">
        <v>2604</v>
      </c>
      <c r="T145" s="646" t="s">
        <v>2605</v>
      </c>
      <c r="U145" s="646" t="s">
        <v>2606</v>
      </c>
      <c r="V145" s="646" t="s">
        <v>2607</v>
      </c>
      <c r="W145" s="642" t="s">
        <v>2608</v>
      </c>
      <c r="X145" s="643" t="s">
        <v>2751</v>
      </c>
    </row>
    <row r="146" spans="1:24" ht="12.9" customHeight="1" x14ac:dyDescent="0.25">
      <c r="A146" s="128" t="s">
        <v>2813</v>
      </c>
      <c r="B146" s="240" t="s">
        <v>2814</v>
      </c>
      <c r="C146" s="241" t="s">
        <v>942</v>
      </c>
      <c r="D146" s="242" t="s">
        <v>345</v>
      </c>
      <c r="E146" s="243"/>
      <c r="F146" s="243"/>
      <c r="G146" s="243"/>
      <c r="H146" s="244"/>
      <c r="I146" s="243"/>
      <c r="J146" s="243"/>
      <c r="K146" s="243"/>
      <c r="L146" s="243"/>
      <c r="M146" s="245"/>
      <c r="N146" s="243"/>
      <c r="P146" s="246"/>
      <c r="Q146" s="247"/>
      <c r="R146" s="645"/>
      <c r="S146" s="646"/>
      <c r="T146" s="646"/>
      <c r="U146" s="646"/>
      <c r="V146" s="646"/>
      <c r="W146" s="642"/>
      <c r="X146" s="643"/>
    </row>
    <row r="147" spans="1:24" ht="12.9" customHeight="1" x14ac:dyDescent="0.25">
      <c r="A147" s="128" t="s">
        <v>2815</v>
      </c>
      <c r="B147" s="240" t="s">
        <v>2816</v>
      </c>
      <c r="C147" s="241" t="s">
        <v>945</v>
      </c>
      <c r="D147" s="242" t="s">
        <v>345</v>
      </c>
      <c r="E147" s="243"/>
      <c r="F147" s="243"/>
      <c r="G147" s="243"/>
      <c r="H147" s="244"/>
      <c r="I147" s="243"/>
      <c r="J147" s="243"/>
      <c r="K147" s="243"/>
      <c r="L147" s="243"/>
      <c r="M147" s="245"/>
      <c r="N147" s="243"/>
      <c r="P147" s="644" t="s">
        <v>2817</v>
      </c>
      <c r="Q147" s="248" t="s">
        <v>2603</v>
      </c>
      <c r="R147" s="249">
        <f>+IF(AND(E146=0,E153=0),0,"error")</f>
        <v>0</v>
      </c>
      <c r="S147" s="250">
        <f>+IF(ROUND(F146,1)=ROUND(E154,1),ROUND(F146,1),"error")</f>
        <v>0</v>
      </c>
      <c r="T147" s="250">
        <f>+IF(ROUND(H146,1)=ROUND(E155,1),ROUND(H146,1),"error")</f>
        <v>0</v>
      </c>
      <c r="U147" s="250">
        <f>+IF(ROUND(I146,1)=ROUND(E156,1),ROUND(I146,1),"error")</f>
        <v>0</v>
      </c>
      <c r="V147" s="250">
        <f>+IF(ROUND(J146,1)=ROUND(E157,1),ROUND(J146,1),"error")</f>
        <v>0</v>
      </c>
      <c r="W147" s="251">
        <f>+IF(ROUND(K146,1)=ROUND(E158,1),ROUND(K146,1),"error")</f>
        <v>0</v>
      </c>
      <c r="X147" s="252">
        <f>+IF(OR(R147="error",S147="error",U147="error",V147="error",W147="error"),"error",SUM(R147:S147,U147:W147))</f>
        <v>0</v>
      </c>
    </row>
    <row r="148" spans="1:24" ht="12.9" customHeight="1" x14ac:dyDescent="0.25">
      <c r="A148" s="128" t="s">
        <v>2818</v>
      </c>
      <c r="B148" s="240" t="s">
        <v>2819</v>
      </c>
      <c r="C148" s="241" t="s">
        <v>948</v>
      </c>
      <c r="D148" s="242" t="s">
        <v>345</v>
      </c>
      <c r="E148" s="243"/>
      <c r="F148" s="243"/>
      <c r="G148" s="243"/>
      <c r="H148" s="244"/>
      <c r="I148" s="243"/>
      <c r="J148" s="243"/>
      <c r="K148" s="243"/>
      <c r="L148" s="243"/>
      <c r="M148" s="245"/>
      <c r="N148" s="243"/>
      <c r="P148" s="644"/>
      <c r="Q148" s="253" t="s">
        <v>2604</v>
      </c>
      <c r="R148" s="254">
        <f>+IF(ROUND(E147,1)=ROUND(F153,1),ROUND(E147,1),"error")</f>
        <v>0</v>
      </c>
      <c r="S148" s="255">
        <f>+IF(AND(F147=0,F154=0),0,"error")</f>
        <v>0</v>
      </c>
      <c r="T148" s="256">
        <f>+IF(ROUND(H147,1)=ROUND(F155,1),ROUND(H147,1),"error")</f>
        <v>0</v>
      </c>
      <c r="U148" s="256">
        <f>+IF(ROUND(I147,1)=ROUND(F156,1),ROUND(I147,1),"error")</f>
        <v>0</v>
      </c>
      <c r="V148" s="256">
        <f>+IF(ROUND(J147,1)=ROUND(F157,1),ROUND(J147,1),"error")</f>
        <v>0</v>
      </c>
      <c r="W148" s="257">
        <f>+IF(ROUND(K147,1)=ROUND(F158,1),ROUND(K147,1),"error")</f>
        <v>0</v>
      </c>
      <c r="X148" s="258">
        <f>+IF(OR(R148="error",S148="error",U148="error",V148="error",W148="error"),"error",SUM(R148:S148,U148:W148))</f>
        <v>0</v>
      </c>
    </row>
    <row r="149" spans="1:24" ht="12.9" customHeight="1" x14ac:dyDescent="0.25">
      <c r="A149" s="128" t="s">
        <v>2820</v>
      </c>
      <c r="B149" s="240" t="s">
        <v>2821</v>
      </c>
      <c r="C149" s="241" t="s">
        <v>951</v>
      </c>
      <c r="D149" s="242" t="s">
        <v>345</v>
      </c>
      <c r="E149" s="243"/>
      <c r="F149" s="243"/>
      <c r="G149" s="243"/>
      <c r="H149" s="244"/>
      <c r="I149" s="243"/>
      <c r="J149" s="243"/>
      <c r="K149" s="243"/>
      <c r="L149" s="243"/>
      <c r="M149" s="245"/>
      <c r="N149" s="243"/>
      <c r="P149" s="644"/>
      <c r="Q149" s="253" t="s">
        <v>2605</v>
      </c>
      <c r="R149" s="254">
        <f>+IF(ROUND(E148,1)=ROUND(H153,1),ROUND(E148,1),"error")</f>
        <v>0</v>
      </c>
      <c r="S149" s="256">
        <f>+IF(ROUND(F148,1)=ROUND(H154,1),ROUND(F148,1),"error")</f>
        <v>0</v>
      </c>
      <c r="T149" s="255">
        <f>+IF(AND(H148=0,H155=0),0,"error")</f>
        <v>0</v>
      </c>
      <c r="U149" s="256">
        <f>+IF(ROUND(I148,1)=ROUND(H156,1),ROUND(I148,1),"error")</f>
        <v>0</v>
      </c>
      <c r="V149" s="256">
        <f>+IF(ROUND(J148,1)=ROUND(H157,1),ROUND(J148,1),"error")</f>
        <v>0</v>
      </c>
      <c r="W149" s="257">
        <f>+IF(ROUND(K148,1)=ROUND(H158,1),ROUND(K148,1),"error")</f>
        <v>0</v>
      </c>
      <c r="X149" s="258">
        <f>+IF(OR(T149="error",U149="error",V149="error",W149="error"),"error",SUM(T149:W149))</f>
        <v>0</v>
      </c>
    </row>
    <row r="150" spans="1:24" ht="12.9" customHeight="1" x14ac:dyDescent="0.25">
      <c r="A150" s="128" t="s">
        <v>2822</v>
      </c>
      <c r="B150" s="240" t="s">
        <v>2823</v>
      </c>
      <c r="C150" s="241" t="s">
        <v>954</v>
      </c>
      <c r="D150" s="242" t="s">
        <v>345</v>
      </c>
      <c r="E150" s="243"/>
      <c r="F150" s="243"/>
      <c r="G150" s="243"/>
      <c r="H150" s="244"/>
      <c r="I150" s="243"/>
      <c r="J150" s="243"/>
      <c r="K150" s="243"/>
      <c r="L150" s="243"/>
      <c r="M150" s="245"/>
      <c r="N150" s="243"/>
      <c r="P150" s="644"/>
      <c r="Q150" s="259" t="s">
        <v>2606</v>
      </c>
      <c r="R150" s="260">
        <f>+IF(ROUND(E149,1)=ROUND(I153,1),ROUND(E149,1),"error")</f>
        <v>0</v>
      </c>
      <c r="S150" s="261">
        <f>+IF(ROUND(F149,1)=ROUND(I154,1),ROUND(F149,1),"error")</f>
        <v>0</v>
      </c>
      <c r="T150" s="261">
        <f>+IF(ROUND(H149,1)=ROUND(I155,1),ROUND(H149,1),"error")</f>
        <v>0</v>
      </c>
      <c r="U150" s="262">
        <f>+IF(AND(I149=0,I156=0),0,"error")</f>
        <v>0</v>
      </c>
      <c r="V150" s="261">
        <f>+IF(ROUND(J149,1)=ROUND(I157,1),ROUND(J149,1),"error")</f>
        <v>0</v>
      </c>
      <c r="W150" s="263">
        <f>+IF(ROUND(K149,1)=ROUND(I158,1),ROUND(K149,1),"error")</f>
        <v>0</v>
      </c>
      <c r="X150" s="258">
        <f>+IF(OR(R150="error",S150="error",U150="error",V150="error",W150="error"),"error",SUM(R150:S150,U150:W150))</f>
        <v>0</v>
      </c>
    </row>
    <row r="151" spans="1:24" ht="12.9" customHeight="1" x14ac:dyDescent="0.25">
      <c r="A151" s="128" t="s">
        <v>2824</v>
      </c>
      <c r="B151" s="240" t="s">
        <v>2825</v>
      </c>
      <c r="C151" s="241" t="s">
        <v>957</v>
      </c>
      <c r="D151" s="242" t="s">
        <v>345</v>
      </c>
      <c r="E151" s="243"/>
      <c r="F151" s="243"/>
      <c r="G151" s="243"/>
      <c r="H151" s="244"/>
      <c r="I151" s="243"/>
      <c r="J151" s="243"/>
      <c r="K151" s="243"/>
      <c r="L151" s="243"/>
      <c r="M151" s="245"/>
      <c r="N151" s="243"/>
      <c r="P151" s="644"/>
      <c r="Q151" s="253" t="s">
        <v>2607</v>
      </c>
      <c r="R151" s="260">
        <f>+IF(ROUND(E150,1)=ROUND(J153,1),ROUND(E150,1),"error")</f>
        <v>0</v>
      </c>
      <c r="S151" s="261">
        <f>+IF(ROUND(F150,1)=ROUND(J154,1),ROUND(F150,1),"error")</f>
        <v>0</v>
      </c>
      <c r="T151" s="261">
        <f>+IF(ROUND(H150,1)=ROUND(J155,1),ROUND(H150,1),"error")</f>
        <v>0</v>
      </c>
      <c r="U151" s="261">
        <f>+IF(ROUND(I150,1)=ROUND(J156,1),ROUND(I150,1),"error")</f>
        <v>0</v>
      </c>
      <c r="V151" s="262">
        <f>+IF(AND(J150=0,J157=0),0,"error")</f>
        <v>0</v>
      </c>
      <c r="W151" s="263">
        <f>+IF(ROUND(K150,1)=ROUND(J158,1),ROUND(K150,1),"error")</f>
        <v>0</v>
      </c>
      <c r="X151" s="258">
        <f>+IF(OR(R151="error",S151="error",U151="error",V151="error",W151="error"),"error",SUM(R151:S151,U151:W151))</f>
        <v>0</v>
      </c>
    </row>
    <row r="152" spans="1:24" ht="12.9" customHeight="1" x14ac:dyDescent="0.25">
      <c r="A152" s="128"/>
      <c r="B152" s="264" t="s">
        <v>2765</v>
      </c>
      <c r="C152" s="265"/>
      <c r="D152" s="266"/>
      <c r="E152" s="267"/>
      <c r="F152" s="267"/>
      <c r="G152" s="267"/>
      <c r="H152" s="268"/>
      <c r="I152" s="267"/>
      <c r="J152" s="267"/>
      <c r="K152" s="268"/>
      <c r="L152" s="267"/>
      <c r="M152" s="269"/>
      <c r="N152" s="267"/>
      <c r="P152" s="644"/>
      <c r="Q152" s="270" t="s">
        <v>2608</v>
      </c>
      <c r="R152" s="260">
        <f>+IF(ROUND(E151,1)=ROUND(K153,1),ROUND(E151,1),"error")</f>
        <v>0</v>
      </c>
      <c r="S152" s="261">
        <f>+IF(ROUND(F151,1)=ROUND(K154,1),ROUND(F151,1),"error")</f>
        <v>0</v>
      </c>
      <c r="T152" s="261">
        <f>+IF(ROUND(H151,1)=ROUND(K155,1),ROUND(H151,1),"error")</f>
        <v>0</v>
      </c>
      <c r="U152" s="261">
        <f>+IF(ROUND(I151,1)=ROUND(K156,1),ROUND(I151,1),"error")</f>
        <v>0</v>
      </c>
      <c r="V152" s="261">
        <f>+IF(ROUND(J151,1)=ROUND(K157,1),ROUND(J151,1),"error")</f>
        <v>0</v>
      </c>
      <c r="W152" s="271">
        <f>+IF(AND(K151=0,K158=0),0,"error")</f>
        <v>0</v>
      </c>
      <c r="X152" s="258">
        <f>+IF(OR(R152="error",S152="error",U152="error",V152="error",W152="error"),"error",SUM(R152:S152,U152:W152))</f>
        <v>0</v>
      </c>
    </row>
    <row r="153" spans="1:24" ht="12.9" customHeight="1" x14ac:dyDescent="0.25">
      <c r="A153" s="128" t="s">
        <v>2826</v>
      </c>
      <c r="B153" s="240" t="s">
        <v>2827</v>
      </c>
      <c r="C153" s="241" t="s">
        <v>1167</v>
      </c>
      <c r="D153" s="242" t="s">
        <v>345</v>
      </c>
      <c r="E153" s="243"/>
      <c r="F153" s="243"/>
      <c r="G153" s="243"/>
      <c r="H153" s="244"/>
      <c r="I153" s="243"/>
      <c r="J153" s="243"/>
      <c r="K153" s="244"/>
      <c r="L153" s="243"/>
      <c r="M153" s="245"/>
      <c r="N153" s="243"/>
      <c r="P153" s="644"/>
      <c r="Q153" s="272" t="s">
        <v>2768</v>
      </c>
      <c r="R153" s="273">
        <f>+IF(OR(R147="error",R148="error",R150="error",R151="error",R152="error"),"error",SUM(R147:R148,R150:R152))</f>
        <v>0</v>
      </c>
      <c r="S153" s="273">
        <f>+IF(OR(S147="error",S148="error",S150="error",S151="error",S152="error"),"error",SUM(S147:S148,S150:S152))</f>
        <v>0</v>
      </c>
      <c r="T153" s="274">
        <f>+IF(OR(T149="error",T150="error",T151="error",T152="error"),"error",SUM(T149:T152))</f>
        <v>0</v>
      </c>
      <c r="U153" s="274">
        <f>+IF(OR(U147="error",U148="error",U150="error",U151="error",U152="error"),"error",SUM(U147:U148,U150:U152))</f>
        <v>0</v>
      </c>
      <c r="V153" s="274">
        <f>+IF(OR(V147="error",V148="error",V150="error",V151="error",V152="error"),"error",SUM(V147:V148,V150:V152))</f>
        <v>0</v>
      </c>
      <c r="W153" s="274">
        <f>+IF(OR(W147="error",W148="error",W150="error",W151="error",W152="error"),"error",SUM(W147:W148,W150:W152))</f>
        <v>0</v>
      </c>
      <c r="X153" s="275"/>
    </row>
    <row r="154" spans="1:24" x14ac:dyDescent="0.25">
      <c r="A154" s="128" t="s">
        <v>2828</v>
      </c>
      <c r="B154" s="240" t="s">
        <v>2829</v>
      </c>
      <c r="C154" s="241" t="s">
        <v>1170</v>
      </c>
      <c r="D154" s="242" t="s">
        <v>345</v>
      </c>
      <c r="E154" s="243"/>
      <c r="F154" s="243"/>
      <c r="G154" s="243"/>
      <c r="H154" s="244"/>
      <c r="I154" s="243"/>
      <c r="J154" s="243"/>
      <c r="K154" s="244"/>
      <c r="L154" s="243"/>
      <c r="M154" s="245"/>
      <c r="N154" s="243"/>
      <c r="P154" s="292"/>
      <c r="Q154" s="290"/>
      <c r="R154" s="291"/>
      <c r="S154" s="291"/>
      <c r="T154" s="291"/>
      <c r="U154" s="291"/>
      <c r="V154" s="291"/>
      <c r="W154" s="291"/>
      <c r="X154" s="275"/>
    </row>
    <row r="155" spans="1:24" x14ac:dyDescent="0.25">
      <c r="A155" s="128" t="s">
        <v>2830</v>
      </c>
      <c r="B155" s="240" t="s">
        <v>2831</v>
      </c>
      <c r="C155" s="241" t="s">
        <v>1173</v>
      </c>
      <c r="D155" s="242" t="s">
        <v>345</v>
      </c>
      <c r="E155" s="243"/>
      <c r="F155" s="243"/>
      <c r="G155" s="243"/>
      <c r="H155" s="244"/>
      <c r="I155" s="243"/>
      <c r="J155" s="243"/>
      <c r="K155" s="244"/>
      <c r="L155" s="243"/>
      <c r="M155" s="245"/>
      <c r="N155" s="243"/>
      <c r="P155" s="293"/>
      <c r="Q155" s="293"/>
      <c r="R155" s="293"/>
      <c r="S155" s="293"/>
      <c r="T155" s="293"/>
      <c r="U155" s="293"/>
      <c r="V155" s="293"/>
      <c r="W155" s="293"/>
      <c r="X155" s="293"/>
    </row>
    <row r="156" spans="1:24" x14ac:dyDescent="0.25">
      <c r="A156" s="128" t="s">
        <v>2832</v>
      </c>
      <c r="B156" s="240" t="s">
        <v>2833</v>
      </c>
      <c r="C156" s="241" t="s">
        <v>1176</v>
      </c>
      <c r="D156" s="242" t="s">
        <v>345</v>
      </c>
      <c r="E156" s="243"/>
      <c r="F156" s="243"/>
      <c r="G156" s="243"/>
      <c r="H156" s="244"/>
      <c r="I156" s="243"/>
      <c r="J156" s="243"/>
      <c r="K156" s="244"/>
      <c r="L156" s="243"/>
      <c r="M156" s="245"/>
      <c r="N156" s="243"/>
    </row>
    <row r="157" spans="1:24" x14ac:dyDescent="0.25">
      <c r="A157" s="128" t="s">
        <v>2834</v>
      </c>
      <c r="B157" s="240" t="s">
        <v>2835</v>
      </c>
      <c r="C157" s="241" t="s">
        <v>1179</v>
      </c>
      <c r="D157" s="242" t="s">
        <v>345</v>
      </c>
      <c r="E157" s="243"/>
      <c r="F157" s="243"/>
      <c r="G157" s="243"/>
      <c r="H157" s="244"/>
      <c r="I157" s="243"/>
      <c r="J157" s="243"/>
      <c r="K157" s="244"/>
      <c r="L157" s="243"/>
      <c r="M157" s="245"/>
      <c r="N157" s="243"/>
    </row>
    <row r="158" spans="1:24" x14ac:dyDescent="0.25">
      <c r="A158" s="128" t="s">
        <v>2836</v>
      </c>
      <c r="B158" s="285" t="s">
        <v>2837</v>
      </c>
      <c r="C158" s="278" t="s">
        <v>1182</v>
      </c>
      <c r="D158" s="279" t="s">
        <v>345</v>
      </c>
      <c r="E158" s="280"/>
      <c r="F158" s="280"/>
      <c r="G158" s="280"/>
      <c r="H158" s="281"/>
      <c r="I158" s="280"/>
      <c r="J158" s="280"/>
      <c r="K158" s="281"/>
      <c r="L158" s="280"/>
      <c r="M158" s="282"/>
      <c r="N158" s="280"/>
    </row>
  </sheetData>
  <sheetProtection password="EECE" sheet="1" objects="1" scenarios="1" formatCells="0" formatColumns="0" formatRows="0"/>
  <mergeCells count="93">
    <mergeCell ref="I1:M1"/>
    <mergeCell ref="L2:N2"/>
    <mergeCell ref="I3:N3"/>
    <mergeCell ref="E5:N5"/>
    <mergeCell ref="R7:X7"/>
    <mergeCell ref="W8:W9"/>
    <mergeCell ref="X8:X9"/>
    <mergeCell ref="P10:P16"/>
    <mergeCell ref="E23:N23"/>
    <mergeCell ref="R24:X24"/>
    <mergeCell ref="R8:R9"/>
    <mergeCell ref="S8:S9"/>
    <mergeCell ref="T8:T9"/>
    <mergeCell ref="U8:U9"/>
    <mergeCell ref="V8:V9"/>
    <mergeCell ref="W25:W26"/>
    <mergeCell ref="X25:X26"/>
    <mergeCell ref="P27:P33"/>
    <mergeCell ref="E40:N40"/>
    <mergeCell ref="R41:X41"/>
    <mergeCell ref="R25:R26"/>
    <mergeCell ref="S25:S26"/>
    <mergeCell ref="T25:T26"/>
    <mergeCell ref="U25:U26"/>
    <mergeCell ref="V25:V26"/>
    <mergeCell ref="W42:W43"/>
    <mergeCell ref="X42:X43"/>
    <mergeCell ref="P44:P50"/>
    <mergeCell ref="E57:N57"/>
    <mergeCell ref="R58:X58"/>
    <mergeCell ref="R42:R43"/>
    <mergeCell ref="S42:S43"/>
    <mergeCell ref="T42:T43"/>
    <mergeCell ref="U42:U43"/>
    <mergeCell ref="V42:V43"/>
    <mergeCell ref="W59:W60"/>
    <mergeCell ref="X59:X60"/>
    <mergeCell ref="P61:P67"/>
    <mergeCell ref="E74:N74"/>
    <mergeCell ref="R75:X75"/>
    <mergeCell ref="R59:R60"/>
    <mergeCell ref="S59:S60"/>
    <mergeCell ref="T59:T60"/>
    <mergeCell ref="U59:U60"/>
    <mergeCell ref="V59:V60"/>
    <mergeCell ref="W76:W77"/>
    <mergeCell ref="X76:X77"/>
    <mergeCell ref="P78:P84"/>
    <mergeCell ref="E91:N91"/>
    <mergeCell ref="R92:X92"/>
    <mergeCell ref="R76:R77"/>
    <mergeCell ref="S76:S77"/>
    <mergeCell ref="T76:T77"/>
    <mergeCell ref="U76:U77"/>
    <mergeCell ref="V76:V77"/>
    <mergeCell ref="W93:W94"/>
    <mergeCell ref="X93:X94"/>
    <mergeCell ref="P95:P101"/>
    <mergeCell ref="E108:N108"/>
    <mergeCell ref="R109:X109"/>
    <mergeCell ref="R93:R94"/>
    <mergeCell ref="S93:S94"/>
    <mergeCell ref="T93:T94"/>
    <mergeCell ref="U93:U94"/>
    <mergeCell ref="V93:V94"/>
    <mergeCell ref="W110:W111"/>
    <mergeCell ref="X110:X111"/>
    <mergeCell ref="P112:P118"/>
    <mergeCell ref="E126:N126"/>
    <mergeCell ref="R127:X127"/>
    <mergeCell ref="R110:R111"/>
    <mergeCell ref="S110:S111"/>
    <mergeCell ref="T110:T111"/>
    <mergeCell ref="U110:U111"/>
    <mergeCell ref="V110:V111"/>
    <mergeCell ref="W128:W129"/>
    <mergeCell ref="X128:X129"/>
    <mergeCell ref="P130:P136"/>
    <mergeCell ref="E143:N143"/>
    <mergeCell ref="R144:X144"/>
    <mergeCell ref="R128:R129"/>
    <mergeCell ref="S128:S129"/>
    <mergeCell ref="T128:T129"/>
    <mergeCell ref="U128:U129"/>
    <mergeCell ref="V128:V129"/>
    <mergeCell ref="W145:W146"/>
    <mergeCell ref="X145:X146"/>
    <mergeCell ref="P147:P153"/>
    <mergeCell ref="R145:R146"/>
    <mergeCell ref="S145:S146"/>
    <mergeCell ref="T145:T146"/>
    <mergeCell ref="U145:U146"/>
    <mergeCell ref="V145:V146"/>
  </mergeCells>
  <conditionalFormatting sqref="R78:W84 X78:X83 R27:W33 R27:X32 R10:W16 X10:X15 R44:W50 X44:X49 R61:W67 X61:X66 R95:W101 X95:X100 R112:W118 X112:X117 R130:W136 X130:X135 R147:W153 X147:X152">
    <cfRule type="containsText" dxfId="4" priority="2" operator="containsText" text="error"/>
  </conditionalFormatting>
  <pageMargins left="0.47222222222222199" right="0.47222222222222199" top="0.59027777777777801" bottom="0.59097222222222201" header="0.51180555555555496" footer="0.39374999999999999"/>
  <pageSetup firstPageNumber="0" fitToHeight="0" orientation="landscape" horizontalDpi="300" verticalDpi="300"/>
  <headerFooter>
    <oddFooter>&amp;L&amp;8&amp;D  &amp;T&amp;R&amp;8March 2014, Version 0.2</oddFooter>
  </headerFooter>
  <rowBreaks count="1" manualBreakCount="1">
    <brk id="8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22"/>
  <sheetViews>
    <sheetView zoomScale="90" zoomScaleNormal="9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defaultRowHeight="13.2" x14ac:dyDescent="0.25"/>
  <cols>
    <col min="1" max="1" width="7.33203125" style="70" customWidth="1"/>
    <col min="2" max="2" width="53.44140625" style="70" customWidth="1"/>
    <col min="3" max="3" width="4.6640625" style="70" customWidth="1"/>
    <col min="4" max="4" width="10" style="70" customWidth="1"/>
    <col min="5" max="5" width="70.6640625" style="70" customWidth="1"/>
    <col min="6" max="1025" width="9.109375" style="70" customWidth="1"/>
  </cols>
  <sheetData>
    <row r="1" spans="1:13" ht="15" x14ac:dyDescent="0.35">
      <c r="A1" s="223" t="str">
        <f>+Coverpage!A1</f>
        <v>GFSM2014_V1.5</v>
      </c>
      <c r="B1" s="294"/>
      <c r="C1" s="295"/>
      <c r="D1" s="296" t="str">
        <f>Reporting_Country_Code</f>
        <v>922</v>
      </c>
      <c r="E1" s="294" t="str">
        <f>Reporting_Country_Name</f>
        <v>Russian Federation</v>
      </c>
      <c r="F1" s="70" t="str">
        <f>Reporting_Period_Code</f>
        <v>2016</v>
      </c>
      <c r="M1" s="70" t="str">
        <f>Reporting_Country_Code</f>
        <v>922</v>
      </c>
    </row>
    <row r="2" spans="1:13" ht="15" x14ac:dyDescent="0.35">
      <c r="A2" s="223" t="s">
        <v>2838</v>
      </c>
      <c r="B2" s="297"/>
      <c r="C2" s="298"/>
      <c r="D2" s="299"/>
      <c r="E2" s="296" t="str">
        <f>"In "&amp;Coverpage!$I$15&amp;" of "&amp;Coverpage!$I$14&amp;" / Fiscal year ends in "&amp;Coverpage!$I$11&amp;" "&amp;Coverpage!$I$12</f>
        <v>In Billion of Russian Rubles (RUB) / Fiscal year ends in December 31st</v>
      </c>
    </row>
    <row r="3" spans="1:13" ht="12" customHeight="1" x14ac:dyDescent="0.35">
      <c r="A3" s="300"/>
      <c r="B3" s="301"/>
      <c r="C3" s="302"/>
      <c r="D3" s="303" t="str">
        <f>Coverpage!I10</f>
        <v>2016</v>
      </c>
      <c r="E3" s="304"/>
    </row>
    <row r="4" spans="1:13" ht="12" customHeight="1" x14ac:dyDescent="0.25">
      <c r="A4" s="656" t="s">
        <v>2839</v>
      </c>
      <c r="B4" s="656"/>
      <c r="C4" s="111"/>
      <c r="D4" s="657" t="s">
        <v>2840</v>
      </c>
      <c r="E4" s="658" t="s">
        <v>2841</v>
      </c>
    </row>
    <row r="5" spans="1:13" ht="30" customHeight="1" x14ac:dyDescent="0.25">
      <c r="A5" s="656"/>
      <c r="B5" s="656"/>
      <c r="C5" s="111"/>
      <c r="D5" s="657"/>
      <c r="E5" s="658"/>
    </row>
    <row r="6" spans="1:13" ht="10.5" customHeight="1" x14ac:dyDescent="0.25">
      <c r="A6" s="305"/>
      <c r="B6" s="123"/>
      <c r="C6" s="123"/>
      <c r="D6" s="306"/>
      <c r="E6" s="307"/>
    </row>
    <row r="7" spans="1:13" ht="15" customHeight="1" x14ac:dyDescent="0.25">
      <c r="A7" s="308" t="s">
        <v>2842</v>
      </c>
      <c r="B7" s="309"/>
      <c r="C7" s="310" t="s">
        <v>345</v>
      </c>
      <c r="D7" s="311"/>
      <c r="E7" s="312"/>
    </row>
    <row r="8" spans="1:13" ht="11.25" customHeight="1" x14ac:dyDescent="0.25">
      <c r="A8" s="264" t="s">
        <v>2843</v>
      </c>
      <c r="B8" s="313"/>
      <c r="C8" s="314" t="s">
        <v>345</v>
      </c>
      <c r="D8" s="315">
        <f>(SUM(Table1!M8)-SUM(Table1!M55)-SUM(Table1!M58)-SUM(Table1!M61)-SUM(Table1!M83)-SUM(Table1!M89))-(SUM(Table2!N8)-SUM(Table2!M27)-SUM(Table2!M30)-SUM(Table2!M33)-SUM(Table2!M47)-SUM(Table2!M53))</f>
        <v>5001.6059999999925</v>
      </c>
      <c r="E8" s="653"/>
    </row>
    <row r="9" spans="1:13" ht="11.25" customHeight="1" x14ac:dyDescent="0.25">
      <c r="A9" s="240"/>
      <c r="B9" s="242" t="s">
        <v>2844</v>
      </c>
      <c r="C9" s="314" t="s">
        <v>345</v>
      </c>
      <c r="D9" s="243"/>
      <c r="E9" s="653"/>
    </row>
    <row r="10" spans="1:13" ht="11.25" customHeight="1" x14ac:dyDescent="0.25">
      <c r="A10" s="316"/>
      <c r="B10" s="317" t="s">
        <v>2845</v>
      </c>
      <c r="C10" s="310" t="s">
        <v>345</v>
      </c>
      <c r="D10" s="318"/>
      <c r="E10" s="653"/>
    </row>
    <row r="11" spans="1:13" ht="11.25" customHeight="1" x14ac:dyDescent="0.25">
      <c r="A11" s="264" t="s">
        <v>2846</v>
      </c>
      <c r="B11" s="313"/>
      <c r="C11" s="314" t="s">
        <v>345</v>
      </c>
      <c r="D11" s="315">
        <f>SUM(Table3!M9)</f>
        <v>1613.4739999999999</v>
      </c>
      <c r="E11" s="653"/>
    </row>
    <row r="12" spans="1:13" ht="11.25" customHeight="1" x14ac:dyDescent="0.25">
      <c r="A12" s="240"/>
      <c r="B12" s="242" t="s">
        <v>2847</v>
      </c>
      <c r="C12" s="314" t="s">
        <v>345</v>
      </c>
      <c r="D12" s="243"/>
      <c r="E12" s="653"/>
    </row>
    <row r="13" spans="1:13" ht="11.25" customHeight="1" x14ac:dyDescent="0.25">
      <c r="A13" s="316"/>
      <c r="B13" s="317" t="s">
        <v>2845</v>
      </c>
      <c r="C13" s="310" t="s">
        <v>345</v>
      </c>
      <c r="D13" s="318"/>
      <c r="E13" s="653"/>
    </row>
    <row r="14" spans="1:13" ht="11.25" customHeight="1" x14ac:dyDescent="0.25">
      <c r="A14" s="264" t="s">
        <v>2848</v>
      </c>
      <c r="B14" s="313"/>
      <c r="C14" s="314" t="s">
        <v>345</v>
      </c>
      <c r="D14" s="315">
        <f>SUM(StatementI!L31)</f>
        <v>-1204.6910000000041</v>
      </c>
      <c r="E14" s="654"/>
    </row>
    <row r="15" spans="1:13" ht="11.25" customHeight="1" x14ac:dyDescent="0.25">
      <c r="A15" s="240"/>
      <c r="B15" s="242" t="s">
        <v>2849</v>
      </c>
      <c r="C15" s="314" t="s">
        <v>345</v>
      </c>
      <c r="D15" s="243"/>
      <c r="E15" s="654"/>
    </row>
    <row r="16" spans="1:13" ht="11.25" customHeight="1" x14ac:dyDescent="0.25">
      <c r="A16" s="285"/>
      <c r="B16" s="319" t="s">
        <v>2845</v>
      </c>
      <c r="C16" s="320" t="s">
        <v>345</v>
      </c>
      <c r="D16" s="280"/>
      <c r="E16" s="654"/>
    </row>
    <row r="17" spans="1:5" ht="15" customHeight="1" x14ac:dyDescent="0.25">
      <c r="A17" s="308" t="s">
        <v>2850</v>
      </c>
      <c r="B17" s="309"/>
      <c r="C17" s="310" t="s">
        <v>345</v>
      </c>
      <c r="D17" s="321"/>
      <c r="E17" s="322"/>
    </row>
    <row r="18" spans="1:5" ht="11.25" customHeight="1" x14ac:dyDescent="0.25">
      <c r="A18" s="264" t="s">
        <v>2851</v>
      </c>
      <c r="B18" s="313"/>
      <c r="C18" s="314" t="s">
        <v>345</v>
      </c>
      <c r="D18" s="315">
        <f>SUM(Table1!M55,Table1!M58)</f>
        <v>0</v>
      </c>
      <c r="E18" s="653"/>
    </row>
    <row r="19" spans="1:5" ht="11.25" customHeight="1" x14ac:dyDescent="0.25">
      <c r="A19" s="240"/>
      <c r="B19" s="242" t="s">
        <v>2852</v>
      </c>
      <c r="C19" s="314" t="s">
        <v>345</v>
      </c>
      <c r="D19" s="243"/>
      <c r="E19" s="653"/>
    </row>
    <row r="20" spans="1:5" ht="11.25" customHeight="1" x14ac:dyDescent="0.25">
      <c r="A20" s="316"/>
      <c r="B20" s="317" t="s">
        <v>2845</v>
      </c>
      <c r="C20" s="310" t="s">
        <v>345</v>
      </c>
      <c r="D20" s="318"/>
      <c r="E20" s="653"/>
    </row>
    <row r="21" spans="1:5" ht="11.25" customHeight="1" x14ac:dyDescent="0.25">
      <c r="A21" s="264" t="s">
        <v>2853</v>
      </c>
      <c r="B21" s="313"/>
      <c r="C21" s="314" t="s">
        <v>345</v>
      </c>
      <c r="D21" s="315">
        <f>SUM(Table2!M27,Table2!M30)</f>
        <v>110.798</v>
      </c>
      <c r="E21" s="655"/>
    </row>
    <row r="22" spans="1:5" ht="11.25" customHeight="1" x14ac:dyDescent="0.25">
      <c r="A22" s="240"/>
      <c r="B22" s="242" t="s">
        <v>2854</v>
      </c>
      <c r="C22" s="314" t="s">
        <v>345</v>
      </c>
      <c r="D22" s="243"/>
      <c r="E22" s="655"/>
    </row>
    <row r="23" spans="1:5" ht="11.25" customHeight="1" x14ac:dyDescent="0.25">
      <c r="A23" s="316"/>
      <c r="B23" s="317" t="s">
        <v>2845</v>
      </c>
      <c r="C23" s="310" t="s">
        <v>345</v>
      </c>
      <c r="D23" s="318"/>
      <c r="E23" s="655"/>
    </row>
    <row r="24" spans="1:5" ht="11.25" customHeight="1" x14ac:dyDescent="0.25">
      <c r="A24" s="264" t="s">
        <v>2855</v>
      </c>
      <c r="B24" s="313"/>
      <c r="C24" s="314" t="s">
        <v>345</v>
      </c>
      <c r="D24" s="315">
        <f>SUM(Table3!M40)</f>
        <v>-350.54199999999997</v>
      </c>
      <c r="E24" s="653"/>
    </row>
    <row r="25" spans="1:5" ht="11.25" customHeight="1" x14ac:dyDescent="0.25">
      <c r="A25" s="240"/>
      <c r="B25" s="242" t="s">
        <v>2856</v>
      </c>
      <c r="C25" s="314" t="s">
        <v>345</v>
      </c>
      <c r="D25" s="243"/>
      <c r="E25" s="653"/>
    </row>
    <row r="26" spans="1:5" ht="11.25" customHeight="1" x14ac:dyDescent="0.25">
      <c r="A26" s="316"/>
      <c r="B26" s="317" t="s">
        <v>2845</v>
      </c>
      <c r="C26" s="310" t="s">
        <v>345</v>
      </c>
      <c r="D26" s="318"/>
      <c r="E26" s="653"/>
    </row>
    <row r="27" spans="1:5" ht="11.25" customHeight="1" x14ac:dyDescent="0.25">
      <c r="A27" s="264" t="s">
        <v>2857</v>
      </c>
      <c r="B27" s="313"/>
      <c r="C27" s="314" t="s">
        <v>345</v>
      </c>
      <c r="D27" s="315">
        <f>SUM(Table3!M71)</f>
        <v>54.283999999999999</v>
      </c>
      <c r="E27" s="654"/>
    </row>
    <row r="28" spans="1:5" ht="11.25" customHeight="1" x14ac:dyDescent="0.25">
      <c r="A28" s="240"/>
      <c r="B28" s="242" t="s">
        <v>2858</v>
      </c>
      <c r="C28" s="314" t="s">
        <v>345</v>
      </c>
      <c r="D28" s="243"/>
      <c r="E28" s="654"/>
    </row>
    <row r="29" spans="1:5" ht="11.25" customHeight="1" x14ac:dyDescent="0.25">
      <c r="A29" s="285"/>
      <c r="B29" s="319" t="s">
        <v>2845</v>
      </c>
      <c r="C29" s="320" t="s">
        <v>345</v>
      </c>
      <c r="D29" s="280"/>
      <c r="E29" s="654"/>
    </row>
    <row r="30" spans="1:5" ht="15" customHeight="1" x14ac:dyDescent="0.25">
      <c r="A30" s="308" t="s">
        <v>2859</v>
      </c>
      <c r="B30" s="309"/>
      <c r="C30" s="310" t="s">
        <v>345</v>
      </c>
      <c r="D30" s="321"/>
      <c r="E30" s="322"/>
    </row>
    <row r="31" spans="1:5" ht="11.25" customHeight="1" x14ac:dyDescent="0.25">
      <c r="A31" s="264" t="s">
        <v>2860</v>
      </c>
      <c r="B31" s="313"/>
      <c r="C31" s="314" t="s">
        <v>345</v>
      </c>
      <c r="D31" s="315">
        <f>SUM(Table6!M40)</f>
        <v>1891.039</v>
      </c>
      <c r="E31" s="653"/>
    </row>
    <row r="32" spans="1:5" ht="11.25" customHeight="1" x14ac:dyDescent="0.25">
      <c r="A32" s="240"/>
      <c r="B32" s="242" t="s">
        <v>2861</v>
      </c>
      <c r="C32" s="314" t="s">
        <v>345</v>
      </c>
      <c r="D32" s="243"/>
      <c r="E32" s="653"/>
    </row>
    <row r="33" spans="1:5" ht="11.25" customHeight="1" x14ac:dyDescent="0.25">
      <c r="A33" s="316"/>
      <c r="B33" s="317" t="s">
        <v>2845</v>
      </c>
      <c r="C33" s="310" t="s">
        <v>345</v>
      </c>
      <c r="D33" s="318"/>
      <c r="E33" s="653"/>
    </row>
    <row r="34" spans="1:5" ht="11.25" customHeight="1" x14ac:dyDescent="0.25">
      <c r="A34" s="264" t="s">
        <v>2862</v>
      </c>
      <c r="B34" s="313"/>
      <c r="C34" s="314" t="s">
        <v>345</v>
      </c>
      <c r="D34" s="315">
        <f>SUM(Table6!M71)</f>
        <v>2402.6710000000003</v>
      </c>
      <c r="E34" s="654"/>
    </row>
    <row r="35" spans="1:5" ht="11.25" customHeight="1" x14ac:dyDescent="0.25">
      <c r="A35" s="240"/>
      <c r="B35" s="242" t="s">
        <v>2863</v>
      </c>
      <c r="C35" s="314" t="s">
        <v>345</v>
      </c>
      <c r="D35" s="243"/>
      <c r="E35" s="654"/>
    </row>
    <row r="36" spans="1:5" ht="11.25" customHeight="1" x14ac:dyDescent="0.25">
      <c r="A36" s="285"/>
      <c r="B36" s="319" t="s">
        <v>2845</v>
      </c>
      <c r="C36" s="320" t="s">
        <v>345</v>
      </c>
      <c r="D36" s="280"/>
      <c r="E36" s="654"/>
    </row>
    <row r="37" spans="1:5" ht="15" customHeight="1" x14ac:dyDescent="0.25">
      <c r="A37" s="308" t="s">
        <v>2864</v>
      </c>
      <c r="B37" s="309"/>
      <c r="C37" s="310" t="s">
        <v>345</v>
      </c>
      <c r="D37" s="321"/>
      <c r="E37" s="322"/>
    </row>
    <row r="38" spans="1:5" ht="11.25" customHeight="1" x14ac:dyDescent="0.25">
      <c r="A38" s="264" t="s">
        <v>2865</v>
      </c>
      <c r="B38" s="313"/>
      <c r="C38" s="314" t="s">
        <v>345</v>
      </c>
      <c r="D38" s="315" t="e">
        <f>SUM(#REF!)-SUM(#REF!)</f>
        <v>#REF!</v>
      </c>
      <c r="E38" s="653"/>
    </row>
    <row r="39" spans="1:5" ht="11.25" customHeight="1" x14ac:dyDescent="0.25">
      <c r="A39" s="240"/>
      <c r="B39" s="242" t="s">
        <v>2866</v>
      </c>
      <c r="C39" s="314" t="s">
        <v>345</v>
      </c>
      <c r="D39" s="243"/>
      <c r="E39" s="653"/>
    </row>
    <row r="40" spans="1:5" ht="11.25" customHeight="1" x14ac:dyDescent="0.25">
      <c r="A40" s="316"/>
      <c r="B40" s="317" t="s">
        <v>2845</v>
      </c>
      <c r="C40" s="310" t="s">
        <v>345</v>
      </c>
      <c r="D40" s="318"/>
      <c r="E40" s="653"/>
    </row>
    <row r="41" spans="1:5" ht="11.25" customHeight="1" x14ac:dyDescent="0.25">
      <c r="A41" s="264" t="s">
        <v>2867</v>
      </c>
      <c r="B41" s="313"/>
      <c r="C41" s="314" t="s">
        <v>345</v>
      </c>
      <c r="D41" s="315" t="e">
        <f>SUM(#REF!)</f>
        <v>#REF!</v>
      </c>
      <c r="E41" s="653"/>
    </row>
    <row r="42" spans="1:5" ht="11.25" customHeight="1" x14ac:dyDescent="0.25">
      <c r="A42" s="240"/>
      <c r="B42" s="242" t="s">
        <v>2868</v>
      </c>
      <c r="C42" s="314" t="s">
        <v>345</v>
      </c>
      <c r="D42" s="243"/>
      <c r="E42" s="653"/>
    </row>
    <row r="43" spans="1:5" ht="11.25" customHeight="1" x14ac:dyDescent="0.25">
      <c r="A43" s="316"/>
      <c r="B43" s="317" t="s">
        <v>2845</v>
      </c>
      <c r="C43" s="310" t="s">
        <v>345</v>
      </c>
      <c r="D43" s="318"/>
      <c r="E43" s="653"/>
    </row>
    <row r="44" spans="1:5" ht="11.25" customHeight="1" x14ac:dyDescent="0.25">
      <c r="A44" s="264" t="s">
        <v>2869</v>
      </c>
      <c r="B44" s="313"/>
      <c r="C44" s="314" t="s">
        <v>345</v>
      </c>
      <c r="D44" s="315" t="e">
        <f>SUM(#REF!)</f>
        <v>#REF!</v>
      </c>
      <c r="E44" s="654"/>
    </row>
    <row r="45" spans="1:5" ht="11.25" customHeight="1" x14ac:dyDescent="0.25">
      <c r="A45" s="240"/>
      <c r="B45" s="242" t="s">
        <v>2870</v>
      </c>
      <c r="C45" s="314" t="s">
        <v>345</v>
      </c>
      <c r="D45" s="243"/>
      <c r="E45" s="654"/>
    </row>
    <row r="46" spans="1:5" ht="11.25" customHeight="1" x14ac:dyDescent="0.25">
      <c r="A46" s="285"/>
      <c r="B46" s="319" t="s">
        <v>2845</v>
      </c>
      <c r="C46" s="320" t="s">
        <v>345</v>
      </c>
      <c r="D46" s="280"/>
      <c r="E46" s="654"/>
    </row>
    <row r="47" spans="1:5" ht="15" customHeight="1" x14ac:dyDescent="0.25">
      <c r="A47" s="308" t="s">
        <v>2871</v>
      </c>
      <c r="B47" s="309"/>
      <c r="C47" s="310" t="s">
        <v>345</v>
      </c>
      <c r="D47" s="321"/>
      <c r="E47" s="322"/>
    </row>
    <row r="48" spans="1:5" ht="11.25" customHeight="1" x14ac:dyDescent="0.25">
      <c r="A48" s="264" t="s">
        <v>2872</v>
      </c>
      <c r="B48" s="313"/>
      <c r="C48" s="314" t="s">
        <v>345</v>
      </c>
      <c r="D48" s="315" t="e">
        <f>SUM(D54)-SUM(D51)</f>
        <v>#REF!</v>
      </c>
      <c r="E48" s="653"/>
    </row>
    <row r="49" spans="1:5" ht="11.25" customHeight="1" x14ac:dyDescent="0.25">
      <c r="A49" s="240"/>
      <c r="B49" s="242" t="s">
        <v>2873</v>
      </c>
      <c r="C49" s="314" t="s">
        <v>345</v>
      </c>
      <c r="D49" s="243"/>
      <c r="E49" s="653"/>
    </row>
    <row r="50" spans="1:5" ht="11.25" customHeight="1" x14ac:dyDescent="0.25">
      <c r="A50" s="316"/>
      <c r="B50" s="317" t="s">
        <v>2845</v>
      </c>
      <c r="C50" s="310" t="s">
        <v>345</v>
      </c>
      <c r="D50" s="318"/>
      <c r="E50" s="653"/>
    </row>
    <row r="51" spans="1:5" ht="11.25" customHeight="1" x14ac:dyDescent="0.25">
      <c r="A51" s="264" t="s">
        <v>2874</v>
      </c>
      <c r="B51" s="313"/>
      <c r="C51" s="314" t="s">
        <v>345</v>
      </c>
      <c r="D51" s="315" t="e">
        <f>SUM(#REF!)</f>
        <v>#REF!</v>
      </c>
      <c r="E51" s="653"/>
    </row>
    <row r="52" spans="1:5" ht="11.25" customHeight="1" x14ac:dyDescent="0.25">
      <c r="A52" s="240"/>
      <c r="B52" s="242" t="s">
        <v>2875</v>
      </c>
      <c r="C52" s="314" t="s">
        <v>345</v>
      </c>
      <c r="D52" s="243"/>
      <c r="E52" s="653"/>
    </row>
    <row r="53" spans="1:5" ht="11.25" customHeight="1" x14ac:dyDescent="0.25">
      <c r="A53" s="316"/>
      <c r="B53" s="317" t="s">
        <v>2845</v>
      </c>
      <c r="C53" s="310" t="s">
        <v>345</v>
      </c>
      <c r="D53" s="318"/>
      <c r="E53" s="653"/>
    </row>
    <row r="54" spans="1:5" ht="11.25" customHeight="1" x14ac:dyDescent="0.25">
      <c r="A54" s="264" t="s">
        <v>2876</v>
      </c>
      <c r="B54" s="313"/>
      <c r="C54" s="314" t="s">
        <v>345</v>
      </c>
      <c r="D54" s="315" t="e">
        <f>SUM(#REF!)</f>
        <v>#REF!</v>
      </c>
      <c r="E54" s="654"/>
    </row>
    <row r="55" spans="1:5" ht="11.25" customHeight="1" x14ac:dyDescent="0.25">
      <c r="A55" s="240"/>
      <c r="B55" s="242" t="s">
        <v>2877</v>
      </c>
      <c r="C55" s="314" t="s">
        <v>345</v>
      </c>
      <c r="D55" s="243"/>
      <c r="E55" s="654"/>
    </row>
    <row r="56" spans="1:5" ht="11.25" customHeight="1" x14ac:dyDescent="0.25">
      <c r="A56" s="285"/>
      <c r="B56" s="319" t="s">
        <v>2845</v>
      </c>
      <c r="C56" s="320" t="s">
        <v>345</v>
      </c>
      <c r="D56" s="280"/>
      <c r="E56" s="654"/>
    </row>
    <row r="57" spans="1:5" ht="15" customHeight="1" x14ac:dyDescent="0.25">
      <c r="A57" s="308" t="s">
        <v>2878</v>
      </c>
      <c r="B57" s="309"/>
      <c r="C57" s="310" t="s">
        <v>345</v>
      </c>
      <c r="D57" s="321"/>
      <c r="E57" s="322"/>
    </row>
    <row r="58" spans="1:5" ht="11.25" customHeight="1" x14ac:dyDescent="0.25">
      <c r="A58" s="264" t="s">
        <v>2879</v>
      </c>
      <c r="B58" s="313"/>
      <c r="C58" s="314" t="s">
        <v>345</v>
      </c>
      <c r="D58" s="315">
        <f>SUM(Table1!M42)</f>
        <v>6887.0140000000001</v>
      </c>
      <c r="E58" s="653"/>
    </row>
    <row r="59" spans="1:5" ht="11.25" customHeight="1" x14ac:dyDescent="0.25">
      <c r="A59" s="240"/>
      <c r="B59" s="242" t="s">
        <v>2880</v>
      </c>
      <c r="C59" s="314" t="s">
        <v>345</v>
      </c>
      <c r="D59" s="243"/>
      <c r="E59" s="653"/>
    </row>
    <row r="60" spans="1:5" ht="11.25" customHeight="1" x14ac:dyDescent="0.25">
      <c r="A60" s="240"/>
      <c r="B60" s="242" t="s">
        <v>2881</v>
      </c>
      <c r="C60" s="314" t="s">
        <v>345</v>
      </c>
      <c r="D60" s="243"/>
      <c r="E60" s="653"/>
    </row>
    <row r="61" spans="1:5" ht="11.25" customHeight="1" x14ac:dyDescent="0.25">
      <c r="A61" s="316"/>
      <c r="B61" s="317" t="s">
        <v>2845</v>
      </c>
      <c r="C61" s="310" t="s">
        <v>345</v>
      </c>
      <c r="D61" s="318"/>
      <c r="E61" s="653"/>
    </row>
    <row r="62" spans="1:5" ht="11.25" customHeight="1" x14ac:dyDescent="0.25">
      <c r="A62" s="264" t="s">
        <v>2882</v>
      </c>
      <c r="B62" s="313"/>
      <c r="C62" s="314" t="s">
        <v>345</v>
      </c>
      <c r="D62" s="315">
        <f>SUM(Table1!M64)</f>
        <v>552.37000000000012</v>
      </c>
      <c r="E62" s="653"/>
    </row>
    <row r="63" spans="1:5" ht="11.25" customHeight="1" x14ac:dyDescent="0.25">
      <c r="A63" s="240"/>
      <c r="B63" s="242" t="s">
        <v>2883</v>
      </c>
      <c r="C63" s="314" t="s">
        <v>345</v>
      </c>
      <c r="D63" s="243"/>
      <c r="E63" s="653"/>
    </row>
    <row r="64" spans="1:5" ht="11.25" customHeight="1" x14ac:dyDescent="0.25">
      <c r="A64" s="240"/>
      <c r="B64" s="242" t="s">
        <v>2884</v>
      </c>
      <c r="C64" s="314" t="s">
        <v>345</v>
      </c>
      <c r="D64" s="243"/>
      <c r="E64" s="653"/>
    </row>
    <row r="65" spans="1:5" ht="11.25" customHeight="1" x14ac:dyDescent="0.25">
      <c r="A65" s="316"/>
      <c r="B65" s="317" t="s">
        <v>2845</v>
      </c>
      <c r="C65" s="310" t="s">
        <v>345</v>
      </c>
      <c r="D65" s="318"/>
      <c r="E65" s="653"/>
    </row>
    <row r="66" spans="1:5" ht="11.25" customHeight="1" x14ac:dyDescent="0.25">
      <c r="A66" s="264" t="s">
        <v>2885</v>
      </c>
      <c r="B66" s="313"/>
      <c r="C66" s="314" t="s">
        <v>345</v>
      </c>
      <c r="D66" s="315">
        <f>SUM(Table1!M73)</f>
        <v>2024.828</v>
      </c>
      <c r="E66" s="653"/>
    </row>
    <row r="67" spans="1:5" ht="11.25" customHeight="1" x14ac:dyDescent="0.25">
      <c r="A67" s="240"/>
      <c r="B67" s="242" t="s">
        <v>2886</v>
      </c>
      <c r="C67" s="314" t="s">
        <v>345</v>
      </c>
      <c r="D67" s="243"/>
      <c r="E67" s="653"/>
    </row>
    <row r="68" spans="1:5" ht="11.25" customHeight="1" x14ac:dyDescent="0.25">
      <c r="A68" s="240"/>
      <c r="B68" s="242" t="s">
        <v>2887</v>
      </c>
      <c r="C68" s="314" t="s">
        <v>345</v>
      </c>
      <c r="D68" s="243"/>
      <c r="E68" s="653"/>
    </row>
    <row r="69" spans="1:5" ht="11.25" customHeight="1" x14ac:dyDescent="0.25">
      <c r="A69" s="240"/>
      <c r="B69" s="242" t="s">
        <v>2888</v>
      </c>
      <c r="C69" s="314" t="s">
        <v>345</v>
      </c>
      <c r="D69" s="243"/>
      <c r="E69" s="653"/>
    </row>
    <row r="70" spans="1:5" ht="11.25" customHeight="1" x14ac:dyDescent="0.25">
      <c r="A70" s="316"/>
      <c r="B70" s="317" t="s">
        <v>2845</v>
      </c>
      <c r="C70" s="310" t="s">
        <v>345</v>
      </c>
      <c r="D70" s="318"/>
      <c r="E70" s="653"/>
    </row>
    <row r="71" spans="1:5" ht="11.25" customHeight="1" x14ac:dyDescent="0.25">
      <c r="A71" s="264" t="s">
        <v>2889</v>
      </c>
      <c r="B71" s="313"/>
      <c r="C71" s="314" t="s">
        <v>345</v>
      </c>
      <c r="D71" s="315">
        <f>SUM(Table2!M9)</f>
        <v>7902.63</v>
      </c>
      <c r="E71" s="653"/>
    </row>
    <row r="72" spans="1:5" ht="11.25" customHeight="1" x14ac:dyDescent="0.25">
      <c r="A72" s="240"/>
      <c r="B72" s="242" t="s">
        <v>2890</v>
      </c>
      <c r="C72" s="314" t="s">
        <v>345</v>
      </c>
      <c r="D72" s="243"/>
      <c r="E72" s="653"/>
    </row>
    <row r="73" spans="1:5" ht="11.25" customHeight="1" x14ac:dyDescent="0.25">
      <c r="A73" s="240"/>
      <c r="B73" s="242" t="s">
        <v>2891</v>
      </c>
      <c r="C73" s="314" t="s">
        <v>345</v>
      </c>
      <c r="D73" s="243"/>
      <c r="E73" s="653"/>
    </row>
    <row r="74" spans="1:5" ht="11.25" customHeight="1" x14ac:dyDescent="0.25">
      <c r="A74" s="316"/>
      <c r="B74" s="317" t="s">
        <v>2845</v>
      </c>
      <c r="C74" s="310" t="s">
        <v>345</v>
      </c>
      <c r="D74" s="318"/>
      <c r="E74" s="653"/>
    </row>
    <row r="75" spans="1:5" ht="11.25" customHeight="1" x14ac:dyDescent="0.25">
      <c r="A75" s="264" t="s">
        <v>2892</v>
      </c>
      <c r="B75" s="313"/>
      <c r="C75" s="314" t="s">
        <v>345</v>
      </c>
      <c r="D75" s="315">
        <f>SUM(Table2!M14)</f>
        <v>4548.9040000000005</v>
      </c>
      <c r="E75" s="653"/>
    </row>
    <row r="76" spans="1:5" ht="11.25" customHeight="1" x14ac:dyDescent="0.25">
      <c r="A76" s="240"/>
      <c r="B76" s="242" t="s">
        <v>2893</v>
      </c>
      <c r="C76" s="314" t="s">
        <v>345</v>
      </c>
      <c r="D76" s="243"/>
      <c r="E76" s="653"/>
    </row>
    <row r="77" spans="1:5" ht="11.25" customHeight="1" x14ac:dyDescent="0.25">
      <c r="A77" s="240"/>
      <c r="B77" s="242" t="s">
        <v>2891</v>
      </c>
      <c r="C77" s="314" t="s">
        <v>345</v>
      </c>
      <c r="D77" s="243"/>
      <c r="E77" s="653"/>
    </row>
    <row r="78" spans="1:5" ht="11.25" customHeight="1" x14ac:dyDescent="0.25">
      <c r="A78" s="240"/>
      <c r="B78" s="242" t="s">
        <v>2884</v>
      </c>
      <c r="C78" s="314" t="s">
        <v>345</v>
      </c>
      <c r="D78" s="243"/>
      <c r="E78" s="653"/>
    </row>
    <row r="79" spans="1:5" ht="11.25" customHeight="1" x14ac:dyDescent="0.25">
      <c r="A79" s="240"/>
      <c r="B79" s="242" t="s">
        <v>2894</v>
      </c>
      <c r="C79" s="314" t="s">
        <v>345</v>
      </c>
      <c r="D79" s="243"/>
      <c r="E79" s="653"/>
    </row>
    <row r="80" spans="1:5" ht="11.25" customHeight="1" x14ac:dyDescent="0.25">
      <c r="A80" s="240"/>
      <c r="B80" s="242" t="s">
        <v>2895</v>
      </c>
      <c r="C80" s="314" t="s">
        <v>345</v>
      </c>
      <c r="D80" s="243"/>
      <c r="E80" s="653"/>
    </row>
    <row r="81" spans="1:5" ht="11.25" customHeight="1" x14ac:dyDescent="0.25">
      <c r="A81" s="316"/>
      <c r="B81" s="317" t="s">
        <v>2845</v>
      </c>
      <c r="C81" s="310" t="s">
        <v>345</v>
      </c>
      <c r="D81" s="318"/>
      <c r="E81" s="653"/>
    </row>
    <row r="82" spans="1:5" ht="11.25" customHeight="1" x14ac:dyDescent="0.25">
      <c r="A82" s="264" t="s">
        <v>2896</v>
      </c>
      <c r="B82" s="313"/>
      <c r="C82" s="314" t="s">
        <v>345</v>
      </c>
      <c r="D82" s="315">
        <f>SUM(Table2!M15)</f>
        <v>1424.0030000000002</v>
      </c>
      <c r="E82" s="653"/>
    </row>
    <row r="83" spans="1:5" ht="11.25" customHeight="1" x14ac:dyDescent="0.25">
      <c r="A83" s="240"/>
      <c r="B83" s="242" t="s">
        <v>2897</v>
      </c>
      <c r="C83" s="314" t="s">
        <v>345</v>
      </c>
      <c r="D83" s="243"/>
      <c r="E83" s="653"/>
    </row>
    <row r="84" spans="1:5" ht="11.25" customHeight="1" x14ac:dyDescent="0.25">
      <c r="A84" s="240"/>
      <c r="B84" s="242" t="s">
        <v>2891</v>
      </c>
      <c r="C84" s="314" t="s">
        <v>345</v>
      </c>
      <c r="D84" s="243"/>
      <c r="E84" s="653"/>
    </row>
    <row r="85" spans="1:5" ht="11.25" customHeight="1" x14ac:dyDescent="0.25">
      <c r="A85" s="316"/>
      <c r="B85" s="317" t="s">
        <v>2845</v>
      </c>
      <c r="C85" s="310" t="s">
        <v>345</v>
      </c>
      <c r="D85" s="318"/>
      <c r="E85" s="653"/>
    </row>
    <row r="86" spans="1:5" ht="11.25" customHeight="1" x14ac:dyDescent="0.25">
      <c r="A86" s="264" t="s">
        <v>2898</v>
      </c>
      <c r="B86" s="313"/>
      <c r="C86" s="314" t="s">
        <v>345</v>
      </c>
      <c r="D86" s="315">
        <f>SUM(Table2!M16)</f>
        <v>823.24099999999999</v>
      </c>
      <c r="E86" s="653"/>
    </row>
    <row r="87" spans="1:5" ht="11.25" customHeight="1" x14ac:dyDescent="0.25">
      <c r="A87" s="240"/>
      <c r="B87" s="242" t="s">
        <v>2899</v>
      </c>
      <c r="C87" s="314" t="s">
        <v>345</v>
      </c>
      <c r="D87" s="243"/>
      <c r="E87" s="653"/>
    </row>
    <row r="88" spans="1:5" ht="11.25" customHeight="1" x14ac:dyDescent="0.25">
      <c r="A88" s="240"/>
      <c r="B88" s="242" t="s">
        <v>2900</v>
      </c>
      <c r="C88" s="314" t="s">
        <v>345</v>
      </c>
      <c r="D88" s="243"/>
      <c r="E88" s="653"/>
    </row>
    <row r="89" spans="1:5" ht="11.25" customHeight="1" x14ac:dyDescent="0.25">
      <c r="A89" s="316"/>
      <c r="B89" s="317" t="s">
        <v>2845</v>
      </c>
      <c r="C89" s="310" t="s">
        <v>345</v>
      </c>
      <c r="D89" s="318"/>
      <c r="E89" s="653"/>
    </row>
    <row r="90" spans="1:5" ht="11.25" customHeight="1" x14ac:dyDescent="0.25">
      <c r="A90" s="264" t="s">
        <v>2901</v>
      </c>
      <c r="B90" s="313"/>
      <c r="C90" s="314" t="s">
        <v>345</v>
      </c>
      <c r="D90" s="315">
        <f>SUM(Table2!M34)</f>
        <v>10684.409</v>
      </c>
      <c r="E90" s="653"/>
    </row>
    <row r="91" spans="1:5" ht="11.25" customHeight="1" x14ac:dyDescent="0.25">
      <c r="A91" s="240"/>
      <c r="B91" s="242" t="s">
        <v>2902</v>
      </c>
      <c r="C91" s="314" t="s">
        <v>345</v>
      </c>
      <c r="D91" s="243"/>
      <c r="E91" s="653"/>
    </row>
    <row r="92" spans="1:5" ht="11.25" customHeight="1" x14ac:dyDescent="0.25">
      <c r="A92" s="240"/>
      <c r="B92" s="242" t="s">
        <v>2903</v>
      </c>
      <c r="C92" s="314" t="s">
        <v>345</v>
      </c>
      <c r="D92" s="243"/>
      <c r="E92" s="653"/>
    </row>
    <row r="93" spans="1:5" ht="11.25" customHeight="1" x14ac:dyDescent="0.25">
      <c r="A93" s="240"/>
      <c r="B93" s="242" t="s">
        <v>2888</v>
      </c>
      <c r="C93" s="314" t="s">
        <v>345</v>
      </c>
      <c r="D93" s="243"/>
      <c r="E93" s="653"/>
    </row>
    <row r="94" spans="1:5" ht="11.25" customHeight="1" x14ac:dyDescent="0.25">
      <c r="A94" s="316"/>
      <c r="B94" s="317" t="s">
        <v>2845</v>
      </c>
      <c r="C94" s="310" t="s">
        <v>345</v>
      </c>
      <c r="D94" s="318"/>
      <c r="E94" s="653"/>
    </row>
    <row r="95" spans="1:5" ht="11.25" customHeight="1" x14ac:dyDescent="0.25">
      <c r="A95" s="264" t="s">
        <v>2904</v>
      </c>
      <c r="B95" s="313"/>
      <c r="C95" s="314" t="s">
        <v>345</v>
      </c>
      <c r="D95" s="315">
        <f>SUM(Table2!M50)</f>
        <v>0</v>
      </c>
      <c r="E95" s="654"/>
    </row>
    <row r="96" spans="1:5" ht="11.25" customHeight="1" x14ac:dyDescent="0.25">
      <c r="A96" s="240"/>
      <c r="B96" s="242" t="s">
        <v>2905</v>
      </c>
      <c r="C96" s="314" t="s">
        <v>345</v>
      </c>
      <c r="D96" s="243"/>
      <c r="E96" s="654"/>
    </row>
    <row r="97" spans="1:5" ht="11.25" customHeight="1" x14ac:dyDescent="0.25">
      <c r="A97" s="240"/>
      <c r="B97" s="242" t="s">
        <v>2906</v>
      </c>
      <c r="C97" s="314" t="s">
        <v>345</v>
      </c>
      <c r="D97" s="243"/>
      <c r="E97" s="654"/>
    </row>
    <row r="98" spans="1:5" ht="11.25" customHeight="1" x14ac:dyDescent="0.25">
      <c r="A98" s="285"/>
      <c r="B98" s="319" t="s">
        <v>2845</v>
      </c>
      <c r="C98" s="320" t="s">
        <v>345</v>
      </c>
      <c r="D98" s="280"/>
      <c r="E98" s="654"/>
    </row>
    <row r="99" spans="1:5" ht="10.5" customHeight="1" x14ac:dyDescent="0.25">
      <c r="A99" s="203"/>
      <c r="B99" s="203"/>
      <c r="C99" s="203"/>
      <c r="D99" s="203"/>
    </row>
    <row r="100" spans="1:5" ht="15" hidden="1" customHeight="1" x14ac:dyDescent="0.25">
      <c r="A100" s="323" t="s">
        <v>2907</v>
      </c>
      <c r="B100" s="324"/>
      <c r="C100" s="324"/>
      <c r="D100" s="325"/>
    </row>
    <row r="101" spans="1:5" ht="12.9" hidden="1" customHeight="1" x14ac:dyDescent="0.25">
      <c r="A101" s="326" t="s">
        <v>2908</v>
      </c>
      <c r="B101" s="327"/>
      <c r="C101" s="327"/>
      <c r="D101" s="328"/>
    </row>
    <row r="102" spans="1:5" ht="12" hidden="1" customHeight="1" x14ac:dyDescent="0.25">
      <c r="A102" s="329"/>
      <c r="B102" s="329" t="s">
        <v>2909</v>
      </c>
      <c r="C102" s="329" t="s">
        <v>345</v>
      </c>
      <c r="D102" s="330" t="e">
        <f>#REF!-Table2!M16</f>
        <v>#REF!</v>
      </c>
    </row>
    <row r="103" spans="1:5" ht="12.9" hidden="1" customHeight="1" x14ac:dyDescent="0.25">
      <c r="A103" s="326" t="s">
        <v>2910</v>
      </c>
      <c r="B103" s="327"/>
      <c r="C103" s="331" t="s">
        <v>345</v>
      </c>
      <c r="D103" s="328"/>
    </row>
    <row r="104" spans="1:5" ht="12" hidden="1" customHeight="1" x14ac:dyDescent="0.25">
      <c r="A104" s="329"/>
      <c r="B104" s="329" t="s">
        <v>2911</v>
      </c>
      <c r="C104" s="329" t="s">
        <v>345</v>
      </c>
      <c r="D104" s="330">
        <f>D7-Table2!M8-Table3!M9</f>
        <v>-32380.248</v>
      </c>
    </row>
    <row r="105" spans="1:5" ht="12.9" hidden="1" customHeight="1" x14ac:dyDescent="0.25">
      <c r="A105" s="332" t="s">
        <v>2912</v>
      </c>
      <c r="B105" s="203"/>
      <c r="C105" s="203" t="s">
        <v>345</v>
      </c>
      <c r="D105" s="328"/>
    </row>
    <row r="106" spans="1:5" ht="12" hidden="1" customHeight="1" x14ac:dyDescent="0.25">
      <c r="A106" s="327"/>
      <c r="B106" s="327" t="s">
        <v>2913</v>
      </c>
      <c r="C106" s="327" t="s">
        <v>345</v>
      </c>
      <c r="D106" s="328" t="e">
        <f>+D8-SUM(D9:D98)</f>
        <v>#REF!</v>
      </c>
    </row>
    <row r="107" spans="1:5" ht="12" hidden="1" customHeight="1" x14ac:dyDescent="0.25">
      <c r="A107" s="327"/>
      <c r="B107" s="327" t="s">
        <v>2914</v>
      </c>
      <c r="C107" s="327" t="s">
        <v>345</v>
      </c>
      <c r="D107" s="328" t="e">
        <f>+#REF!-SUM(#REF!)</f>
        <v>#REF!</v>
      </c>
    </row>
    <row r="108" spans="1:5" ht="12" hidden="1" customHeight="1" x14ac:dyDescent="0.25">
      <c r="A108" s="327"/>
      <c r="B108" s="327" t="s">
        <v>2915</v>
      </c>
      <c r="C108" s="327" t="s">
        <v>345</v>
      </c>
      <c r="D108" s="328" t="e">
        <f>+#REF!-SUM(#REF!)</f>
        <v>#REF!</v>
      </c>
    </row>
    <row r="109" spans="1:5" ht="12" hidden="1" customHeight="1" x14ac:dyDescent="0.25">
      <c r="A109" s="327"/>
      <c r="B109" s="327" t="s">
        <v>2916</v>
      </c>
      <c r="C109" s="327" t="s">
        <v>345</v>
      </c>
      <c r="D109" s="328" t="e">
        <f>+#REF!-SUM(#REF!)</f>
        <v>#REF!</v>
      </c>
    </row>
    <row r="110" spans="1:5" ht="12" hidden="1" customHeight="1" x14ac:dyDescent="0.25">
      <c r="A110" s="327"/>
      <c r="B110" s="327" t="s">
        <v>2917</v>
      </c>
      <c r="C110" s="327" t="s">
        <v>345</v>
      </c>
      <c r="D110" s="328" t="e">
        <f>+#REF!-SUM(#REF!)</f>
        <v>#REF!</v>
      </c>
    </row>
    <row r="111" spans="1:5" ht="12" hidden="1" customHeight="1" x14ac:dyDescent="0.25">
      <c r="A111" s="327"/>
      <c r="B111" s="327" t="s">
        <v>2918</v>
      </c>
      <c r="C111" s="327" t="s">
        <v>345</v>
      </c>
      <c r="D111" s="328" t="e">
        <f>+#REF!-SUM(#REF!)</f>
        <v>#REF!</v>
      </c>
    </row>
    <row r="112" spans="1:5" ht="12" hidden="1" customHeight="1" x14ac:dyDescent="0.25">
      <c r="A112" s="327"/>
      <c r="B112" s="327" t="s">
        <v>2919</v>
      </c>
      <c r="C112" s="327" t="s">
        <v>345</v>
      </c>
      <c r="D112" s="328" t="e">
        <f>+#REF!-SUM(#REF!)</f>
        <v>#REF!</v>
      </c>
    </row>
    <row r="113" spans="1:4" ht="12" hidden="1" customHeight="1" x14ac:dyDescent="0.25">
      <c r="A113" s="327"/>
      <c r="B113" s="327" t="s">
        <v>2920</v>
      </c>
      <c r="C113" s="327" t="s">
        <v>345</v>
      </c>
      <c r="D113" s="328" t="e">
        <f>+#REF!-SUM(#REF!)</f>
        <v>#REF!</v>
      </c>
    </row>
    <row r="114" spans="1:4" ht="12" hidden="1" customHeight="1" x14ac:dyDescent="0.25">
      <c r="A114" s="327"/>
      <c r="B114" s="327" t="s">
        <v>2921</v>
      </c>
      <c r="C114" s="327" t="s">
        <v>345</v>
      </c>
      <c r="D114" s="328" t="e">
        <f>+#REF!-SUM(#REF!)</f>
        <v>#REF!</v>
      </c>
    </row>
    <row r="115" spans="1:4" ht="12" hidden="1" customHeight="1" x14ac:dyDescent="0.25">
      <c r="A115" s="142"/>
      <c r="B115" s="333" t="s">
        <v>2922</v>
      </c>
      <c r="C115" s="334" t="s">
        <v>345</v>
      </c>
      <c r="D115" s="335" t="e">
        <f>+#REF!-SUM(#REF!)</f>
        <v>#REF!</v>
      </c>
    </row>
    <row r="116" spans="1:4" ht="12" hidden="1" customHeight="1" x14ac:dyDescent="0.25">
      <c r="A116" s="203" t="s">
        <v>2923</v>
      </c>
    </row>
    <row r="117" spans="1:4" ht="12" hidden="1" customHeight="1" x14ac:dyDescent="0.25">
      <c r="A117" s="203" t="s">
        <v>2924</v>
      </c>
    </row>
    <row r="118" spans="1:4" hidden="1" x14ac:dyDescent="0.25"/>
    <row r="119" spans="1:4" hidden="1" x14ac:dyDescent="0.25"/>
    <row r="120" spans="1:4" hidden="1" x14ac:dyDescent="0.25"/>
    <row r="121" spans="1:4" hidden="1" x14ac:dyDescent="0.25"/>
    <row r="122" spans="1:4" hidden="1" x14ac:dyDescent="0.25"/>
  </sheetData>
  <sheetProtection password="EECE" sheet="1" objects="1" scenarios="1" formatCells="0" formatColumns="0" formatRows="0"/>
  <mergeCells count="27">
    <mergeCell ref="A4:B5"/>
    <mergeCell ref="D4:D5"/>
    <mergeCell ref="E4:E5"/>
    <mergeCell ref="E8:E10"/>
    <mergeCell ref="E11:E13"/>
    <mergeCell ref="E14:E16"/>
    <mergeCell ref="E18:E20"/>
    <mergeCell ref="E21:E23"/>
    <mergeCell ref="E24:E26"/>
    <mergeCell ref="E27:E29"/>
    <mergeCell ref="E31:E33"/>
    <mergeCell ref="E34:E36"/>
    <mergeCell ref="E38:E40"/>
    <mergeCell ref="E41:E43"/>
    <mergeCell ref="E44:E46"/>
    <mergeCell ref="E48:E50"/>
    <mergeCell ref="E51:E53"/>
    <mergeCell ref="E54:E56"/>
    <mergeCell ref="E58:E61"/>
    <mergeCell ref="E62:E65"/>
    <mergeCell ref="E90:E94"/>
    <mergeCell ref="E95:E98"/>
    <mergeCell ref="E66:E70"/>
    <mergeCell ref="E71:E74"/>
    <mergeCell ref="E75:E81"/>
    <mergeCell ref="E82:E85"/>
    <mergeCell ref="E86:E89"/>
  </mergeCells>
  <pageMargins left="0.47222222222222199" right="0.47222222222222199" top="0.59027777777777801" bottom="0.59097222222222201" header="0.51180555555555496" footer="0.39374999999999999"/>
  <pageSetup firstPageNumber="0" fitToHeight="0" orientation="landscape" horizontalDpi="300" verticalDpi="300"/>
  <headerFooter>
    <oddFooter>&amp;L&amp;8&amp;D  &amp;T&amp;R&amp;8March 2014, Version 0.2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9"/>
  <sheetViews>
    <sheetView topLeftCell="A142" zoomScale="90" zoomScaleNormal="90" workbookViewId="0">
      <selection activeCell="L162" sqref="L162"/>
    </sheetView>
  </sheetViews>
  <sheetFormatPr defaultRowHeight="13.2" x14ac:dyDescent="0.25"/>
  <cols>
    <col min="1" max="1" width="9.109375" customWidth="1"/>
    <col min="2" max="2" width="26.88671875" customWidth="1"/>
    <col min="3" max="1025" width="9.109375" customWidth="1"/>
  </cols>
  <sheetData>
    <row r="1" spans="1:4" x14ac:dyDescent="0.25">
      <c r="A1" s="336" t="s">
        <v>2925</v>
      </c>
    </row>
    <row r="3" spans="1:4" x14ac:dyDescent="0.25">
      <c r="A3" t="s">
        <v>2926</v>
      </c>
    </row>
    <row r="5" spans="1:4" x14ac:dyDescent="0.25">
      <c r="C5" s="337" t="s">
        <v>335</v>
      </c>
      <c r="D5" s="337" t="s">
        <v>338</v>
      </c>
    </row>
    <row r="6" spans="1:4" x14ac:dyDescent="0.25">
      <c r="B6" t="s">
        <v>2927</v>
      </c>
      <c r="C6" s="337"/>
      <c r="D6" s="337"/>
    </row>
    <row r="7" spans="1:4" x14ac:dyDescent="0.25">
      <c r="B7" s="338" t="s">
        <v>373</v>
      </c>
      <c r="C7" s="339">
        <f>+ROUND(StatementI!F22,1)</f>
        <v>0</v>
      </c>
      <c r="D7" s="339">
        <f>+ROUND(StatementI!K22,1)</f>
        <v>0</v>
      </c>
    </row>
    <row r="8" spans="1:4" x14ac:dyDescent="0.25">
      <c r="B8" s="338" t="s">
        <v>375</v>
      </c>
      <c r="C8" s="339">
        <f>+ROUND(StatementI!F23,1)</f>
        <v>0</v>
      </c>
      <c r="D8" s="339">
        <f>+ROUND(StatementI!K23,1)</f>
        <v>0</v>
      </c>
    </row>
    <row r="9" spans="1:4" x14ac:dyDescent="0.25">
      <c r="B9" s="338" t="s">
        <v>378</v>
      </c>
      <c r="C9" s="339">
        <f>+ROUND(StatementI!F25,1)</f>
        <v>0</v>
      </c>
      <c r="D9" s="339">
        <f>+ROUND(StatementI!K25,2)</f>
        <v>0</v>
      </c>
    </row>
    <row r="10" spans="1:4" x14ac:dyDescent="0.25">
      <c r="B10" s="338" t="s">
        <v>390</v>
      </c>
      <c r="C10" s="339">
        <f>+ROUND(StatementI!F31,1)</f>
        <v>0</v>
      </c>
      <c r="D10" s="339">
        <f>+ROUND(StatementI!K31,2)</f>
        <v>0</v>
      </c>
    </row>
    <row r="11" spans="1:4" x14ac:dyDescent="0.25">
      <c r="B11" s="338" t="s">
        <v>2928</v>
      </c>
      <c r="C11" s="339">
        <f>ROUND(+StatementI!F33-StatementI!F36,1)</f>
        <v>0</v>
      </c>
      <c r="D11" s="339">
        <f>ROUND(+StatementI!K33-StatementI!K36,1)</f>
        <v>0</v>
      </c>
    </row>
    <row r="12" spans="1:4" x14ac:dyDescent="0.25">
      <c r="B12" t="s">
        <v>2929</v>
      </c>
      <c r="C12" s="339"/>
      <c r="D12" s="339"/>
    </row>
    <row r="13" spans="1:4" x14ac:dyDescent="0.25">
      <c r="B13" s="338" t="s">
        <v>477</v>
      </c>
      <c r="C13" s="339">
        <f>ROUND(+StatementIII!F17,1)</f>
        <v>-6510.9</v>
      </c>
      <c r="D13" s="339">
        <f>ROUND(+StatementIII!K17,1)</f>
        <v>-12867.9</v>
      </c>
    </row>
    <row r="14" spans="1:4" x14ac:dyDescent="0.25">
      <c r="B14" s="338" t="s">
        <v>378</v>
      </c>
      <c r="C14" s="339" t="e">
        <f>ROUND(+#REF!,1)</f>
        <v>#REF!</v>
      </c>
      <c r="D14" s="339" t="e">
        <f>ROUND(+#REF!,1)</f>
        <v>#REF!</v>
      </c>
    </row>
    <row r="15" spans="1:4" x14ac:dyDescent="0.25">
      <c r="B15" s="338" t="s">
        <v>495</v>
      </c>
      <c r="C15" s="339" t="e">
        <f>ROUND(+#REF!,1)</f>
        <v>#REF!</v>
      </c>
      <c r="D15" s="339" t="e">
        <f>ROUND(+#REF!,1)</f>
        <v>#REF!</v>
      </c>
    </row>
    <row r="16" spans="1:4" x14ac:dyDescent="0.25">
      <c r="B16" s="338" t="s">
        <v>2928</v>
      </c>
      <c r="C16" s="339" t="e">
        <f>ROUND(+#REF!+#REF!-StatementIII!F26,1)</f>
        <v>#REF!</v>
      </c>
      <c r="D16" s="339" t="e">
        <f>ROUND(+#REF!+#REF!-StatementIII!K26,1)</f>
        <v>#REF!</v>
      </c>
    </row>
    <row r="17" spans="2:4" x14ac:dyDescent="0.25">
      <c r="B17" t="s">
        <v>2930</v>
      </c>
      <c r="C17" s="339"/>
      <c r="D17" s="339"/>
    </row>
    <row r="18" spans="2:4" x14ac:dyDescent="0.25">
      <c r="B18" s="338" t="s">
        <v>378</v>
      </c>
      <c r="C18" s="339">
        <f>ROUND(+Table3!G8,1)</f>
        <v>0</v>
      </c>
      <c r="D18" s="339">
        <f>ROUND(+Table3!L8,1)</f>
        <v>0</v>
      </c>
    </row>
    <row r="19" spans="2:4" x14ac:dyDescent="0.25">
      <c r="B19" s="338" t="s">
        <v>2928</v>
      </c>
      <c r="C19" s="339">
        <f>ROUND(+Table3!G22-Table3!G49,1)</f>
        <v>0</v>
      </c>
      <c r="D19" s="339">
        <f>ROUND(+Table3!L22-Table3!L49,1)</f>
        <v>0</v>
      </c>
    </row>
    <row r="20" spans="2:4" x14ac:dyDescent="0.25">
      <c r="B20" t="s">
        <v>2931</v>
      </c>
      <c r="C20" s="339"/>
      <c r="D20" s="339"/>
    </row>
    <row r="21" spans="2:4" x14ac:dyDescent="0.25">
      <c r="B21" s="338" t="s">
        <v>644</v>
      </c>
      <c r="C21" s="339">
        <f>ROUND(+Table4!G8,1)</f>
        <v>0</v>
      </c>
      <c r="D21" s="339">
        <f>ROUND(+Table4!L8,1)</f>
        <v>0</v>
      </c>
    </row>
    <row r="22" spans="2:4" x14ac:dyDescent="0.25">
      <c r="B22" s="338" t="s">
        <v>2932</v>
      </c>
      <c r="C22" s="339">
        <f>ROUND(+Table4!G14-Table4!G25,1)</f>
        <v>0</v>
      </c>
      <c r="D22" s="339">
        <f>ROUND(+Table4!L14-Table4!L25,1)</f>
        <v>0</v>
      </c>
    </row>
    <row r="23" spans="2:4" x14ac:dyDescent="0.25">
      <c r="B23" t="s">
        <v>2933</v>
      </c>
      <c r="C23" s="339"/>
      <c r="D23" s="339"/>
    </row>
    <row r="24" spans="2:4" x14ac:dyDescent="0.25">
      <c r="B24" s="338" t="s">
        <v>646</v>
      </c>
      <c r="C24" s="339">
        <f>ROUND(+Table5!G8,1)</f>
        <v>0</v>
      </c>
      <c r="D24" s="339">
        <f>ROUND(+Table5!L8,1)</f>
        <v>0</v>
      </c>
    </row>
    <row r="25" spans="2:4" x14ac:dyDescent="0.25">
      <c r="B25" s="338" t="s">
        <v>2934</v>
      </c>
      <c r="C25" s="339">
        <f>ROUND(+Table5!G14-Table5!G25,1)</f>
        <v>0</v>
      </c>
      <c r="D25" s="339">
        <f>ROUND(+Table5!L14-Table5!L25,1)</f>
        <v>0</v>
      </c>
    </row>
    <row r="26" spans="2:4" x14ac:dyDescent="0.25">
      <c r="B26" t="s">
        <v>2935</v>
      </c>
      <c r="C26" s="339"/>
      <c r="D26" s="339"/>
    </row>
    <row r="27" spans="2:4" x14ac:dyDescent="0.25">
      <c r="B27" s="338" t="s">
        <v>1730</v>
      </c>
      <c r="C27" s="339">
        <f>ROUND(+Table6!G8,1)</f>
        <v>0</v>
      </c>
      <c r="D27" s="339">
        <f>ROUND(+Table6!L8,1)</f>
        <v>0</v>
      </c>
    </row>
    <row r="28" spans="2:4" x14ac:dyDescent="0.25">
      <c r="B28" s="338" t="s">
        <v>2936</v>
      </c>
      <c r="C28" s="339">
        <f>ROUND(+Table6!G22-Table6!G49,1)</f>
        <v>0</v>
      </c>
      <c r="D28" s="339">
        <f>ROUND(+Table6!L22-Table6!L49,1)</f>
        <v>0</v>
      </c>
    </row>
    <row r="29" spans="2:4" x14ac:dyDescent="0.25">
      <c r="B29" t="s">
        <v>2937</v>
      </c>
      <c r="C29" s="339"/>
      <c r="D29" s="339"/>
    </row>
    <row r="30" spans="2:4" x14ac:dyDescent="0.25">
      <c r="B30" s="338" t="s">
        <v>2938</v>
      </c>
      <c r="C30" s="339" t="e">
        <f>ROUND(+#REF!-#REF!,1)</f>
        <v>#REF!</v>
      </c>
      <c r="D30" s="339" t="e">
        <f>ROUND(+#REF!-#REF!,1)</f>
        <v>#REF!</v>
      </c>
    </row>
    <row r="31" spans="2:4" x14ac:dyDescent="0.25">
      <c r="B31" t="s">
        <v>2939</v>
      </c>
      <c r="C31" s="339"/>
      <c r="D31" s="339"/>
    </row>
    <row r="32" spans="2:4" x14ac:dyDescent="0.25">
      <c r="B32" s="338" t="s">
        <v>579</v>
      </c>
      <c r="C32" s="339">
        <f>ROUND(+Table9!G8,1)</f>
        <v>0</v>
      </c>
      <c r="D32" s="339">
        <f>ROUND(+Table9!L8,1)</f>
        <v>0</v>
      </c>
    </row>
    <row r="33" spans="1:4" x14ac:dyDescent="0.25">
      <c r="B33" s="338" t="s">
        <v>2940</v>
      </c>
      <c r="C33" s="339">
        <f>ROUND(+Table6!G22-Table6!G49,1)</f>
        <v>0</v>
      </c>
      <c r="D33" s="339">
        <f>ROUND(+Table6!L22-Table6!L49,1)</f>
        <v>0</v>
      </c>
    </row>
    <row r="35" spans="1:4" x14ac:dyDescent="0.25">
      <c r="A35" s="336" t="s">
        <v>2941</v>
      </c>
    </row>
    <row r="37" spans="1:4" x14ac:dyDescent="0.25">
      <c r="A37" t="s">
        <v>2942</v>
      </c>
    </row>
    <row r="39" spans="1:4" x14ac:dyDescent="0.25">
      <c r="C39" s="337" t="s">
        <v>335</v>
      </c>
      <c r="D39" s="337" t="s">
        <v>338</v>
      </c>
    </row>
    <row r="40" spans="1:4" x14ac:dyDescent="0.25">
      <c r="B40" t="s">
        <v>2943</v>
      </c>
    </row>
    <row r="41" spans="1:4" x14ac:dyDescent="0.25">
      <c r="B41" s="338" t="s">
        <v>824</v>
      </c>
      <c r="D41" s="339">
        <f>ROUND(+Table1!M59,1)</f>
        <v>0</v>
      </c>
    </row>
    <row r="42" spans="1:4" x14ac:dyDescent="0.25">
      <c r="B42" s="338" t="s">
        <v>827</v>
      </c>
      <c r="D42" s="339">
        <f>ROUND(+Table1!M60,1)</f>
        <v>0</v>
      </c>
    </row>
    <row r="43" spans="1:4" x14ac:dyDescent="0.25">
      <c r="B43" s="338" t="s">
        <v>829</v>
      </c>
      <c r="D43" s="339">
        <f>ROUND(+Table1!M61,1)</f>
        <v>0</v>
      </c>
    </row>
    <row r="44" spans="1:4" x14ac:dyDescent="0.25">
      <c r="B44" t="s">
        <v>2944</v>
      </c>
      <c r="D44" s="339"/>
    </row>
    <row r="45" spans="1:4" x14ac:dyDescent="0.25">
      <c r="B45" s="338" t="s">
        <v>1047</v>
      </c>
      <c r="D45" s="339">
        <f>ROUND(+Table2!M19,1)</f>
        <v>0</v>
      </c>
    </row>
    <row r="46" spans="1:4" x14ac:dyDescent="0.25">
      <c r="B46" s="338" t="s">
        <v>1079</v>
      </c>
      <c r="D46" s="339">
        <f>ROUND(+Table2!M31,1)</f>
        <v>0</v>
      </c>
    </row>
    <row r="47" spans="1:4" x14ac:dyDescent="0.25">
      <c r="B47" s="338" t="s">
        <v>1082</v>
      </c>
      <c r="D47" s="339">
        <f>ROUND(+Table2!M32,1)</f>
        <v>0</v>
      </c>
    </row>
    <row r="48" spans="1:4" x14ac:dyDescent="0.25">
      <c r="B48" s="338" t="s">
        <v>1084</v>
      </c>
      <c r="D48" s="339">
        <f>ROUND(+Table2!M33,1)</f>
        <v>0</v>
      </c>
    </row>
    <row r="49" spans="1:4" x14ac:dyDescent="0.25">
      <c r="B49" t="s">
        <v>2945</v>
      </c>
      <c r="D49" s="339"/>
    </row>
    <row r="50" spans="1:4" x14ac:dyDescent="0.25">
      <c r="B50" s="338" t="s">
        <v>2235</v>
      </c>
      <c r="D50" s="339">
        <f>ROUND(+Table7!M17,1)</f>
        <v>0</v>
      </c>
    </row>
    <row r="51" spans="1:4" x14ac:dyDescent="0.25">
      <c r="B51" t="s">
        <v>2937</v>
      </c>
      <c r="D51" s="339"/>
    </row>
    <row r="52" spans="1:4" x14ac:dyDescent="0.25">
      <c r="B52" s="338" t="s">
        <v>2468</v>
      </c>
      <c r="D52" s="339" t="e">
        <f>ROUND(+#REF!,1)</f>
        <v>#REF!</v>
      </c>
    </row>
    <row r="53" spans="1:4" x14ac:dyDescent="0.25">
      <c r="B53" s="338" t="s">
        <v>2469</v>
      </c>
      <c r="D53" s="339" t="e">
        <f>ROUND(+#REF!,1)</f>
        <v>#REF!</v>
      </c>
    </row>
    <row r="55" spans="1:4" x14ac:dyDescent="0.25">
      <c r="A55" s="336" t="s">
        <v>2946</v>
      </c>
    </row>
    <row r="57" spans="1:4" x14ac:dyDescent="0.25">
      <c r="A57" t="s">
        <v>2926</v>
      </c>
    </row>
    <row r="59" spans="1:4" x14ac:dyDescent="0.25">
      <c r="C59" s="337" t="s">
        <v>335</v>
      </c>
      <c r="D59" s="337" t="s">
        <v>338</v>
      </c>
    </row>
    <row r="60" spans="1:4" x14ac:dyDescent="0.25">
      <c r="B60" t="s">
        <v>2927</v>
      </c>
    </row>
    <row r="61" spans="1:4" x14ac:dyDescent="0.25">
      <c r="B61" s="338" t="s">
        <v>350</v>
      </c>
      <c r="C61" s="339">
        <f>ROUND(+StatementI!F10,1)</f>
        <v>0</v>
      </c>
      <c r="D61" s="339">
        <f>ROUND(+StatementI!K10,1)</f>
        <v>0</v>
      </c>
    </row>
    <row r="62" spans="1:4" x14ac:dyDescent="0.25">
      <c r="B62" s="338" t="s">
        <v>358</v>
      </c>
      <c r="C62" s="339">
        <f>ROUND(+StatementI!F14,1)</f>
        <v>0</v>
      </c>
      <c r="D62" s="339">
        <f>ROUND(+StatementI!K14,1)</f>
        <v>0</v>
      </c>
    </row>
    <row r="63" spans="1:4" x14ac:dyDescent="0.25">
      <c r="B63" s="338" t="s">
        <v>366</v>
      </c>
      <c r="C63" s="339">
        <f>ROUND(+StatementI!F18,1)</f>
        <v>0</v>
      </c>
      <c r="D63" s="339">
        <f>ROUND(+StatementI!K18,1)</f>
        <v>0</v>
      </c>
    </row>
    <row r="64" spans="1:4" x14ac:dyDescent="0.25">
      <c r="B64" s="338" t="s">
        <v>369</v>
      </c>
      <c r="C64" s="339">
        <f>ROUND(+StatementI!F20,1)</f>
        <v>0</v>
      </c>
      <c r="D64" s="339">
        <f>ROUND(+StatementI!K20,1)</f>
        <v>0</v>
      </c>
    </row>
    <row r="65" spans="2:4" x14ac:dyDescent="0.25">
      <c r="B65" s="338" t="s">
        <v>397</v>
      </c>
      <c r="C65" s="339">
        <f>ROUND(+StatementI!F35,1)</f>
        <v>0</v>
      </c>
      <c r="D65" s="339">
        <f>ROUND(+StatementI!K35,1)</f>
        <v>0</v>
      </c>
    </row>
    <row r="66" spans="2:4" x14ac:dyDescent="0.25">
      <c r="B66" s="338" t="s">
        <v>403</v>
      </c>
      <c r="C66" s="339">
        <f>ROUND(+StatementI!F38,1)</f>
        <v>0</v>
      </c>
      <c r="D66" s="339">
        <f>ROUND(+StatementI!K38,1)</f>
        <v>0</v>
      </c>
    </row>
    <row r="67" spans="2:4" x14ac:dyDescent="0.25">
      <c r="B67" t="s">
        <v>2929</v>
      </c>
      <c r="C67" s="339"/>
      <c r="D67" s="339"/>
    </row>
    <row r="68" spans="2:4" x14ac:dyDescent="0.25">
      <c r="B68" s="338" t="s">
        <v>350</v>
      </c>
      <c r="C68" s="339" t="e">
        <f>ROUND(+#REF!,1)</f>
        <v>#REF!</v>
      </c>
      <c r="D68" s="339" t="e">
        <f>ROUND(+#REF!,1)</f>
        <v>#REF!</v>
      </c>
    </row>
    <row r="69" spans="2:4" x14ac:dyDescent="0.25">
      <c r="B69" s="338" t="s">
        <v>358</v>
      </c>
      <c r="C69" s="339">
        <f>ROUND(+StatementIII!F12,1)</f>
        <v>0</v>
      </c>
      <c r="D69" s="339">
        <f>ROUND(+StatementIII!K12,1)</f>
        <v>0</v>
      </c>
    </row>
    <row r="70" spans="2:4" x14ac:dyDescent="0.25">
      <c r="B70" s="338" t="s">
        <v>366</v>
      </c>
      <c r="C70" s="339">
        <f>ROUND(+StatementIII!F15,1)</f>
        <v>0</v>
      </c>
      <c r="D70" s="339">
        <f>ROUND(+StatementIII!K15,1)</f>
        <v>-67.2</v>
      </c>
    </row>
    <row r="71" spans="2:4" x14ac:dyDescent="0.25">
      <c r="B71" s="338" t="s">
        <v>369</v>
      </c>
      <c r="C71" s="339" t="e">
        <f>ROUND(+#REF!,1)</f>
        <v>#REF!</v>
      </c>
      <c r="D71" s="339" t="e">
        <f>ROUND(+#REF!,1)</f>
        <v>#REF!</v>
      </c>
    </row>
    <row r="72" spans="2:4" x14ac:dyDescent="0.25">
      <c r="B72" s="338" t="s">
        <v>397</v>
      </c>
      <c r="C72" s="339" t="e">
        <f>ROUND(+#REF!,1)</f>
        <v>#REF!</v>
      </c>
      <c r="D72" s="339" t="e">
        <f>ROUND(+#REF!,1)</f>
        <v>#REF!</v>
      </c>
    </row>
    <row r="73" spans="2:4" x14ac:dyDescent="0.25">
      <c r="B73" s="338" t="s">
        <v>403</v>
      </c>
      <c r="C73" s="339">
        <f>ROUND(+StatementIII!F28,1)</f>
        <v>0</v>
      </c>
      <c r="D73" s="339">
        <f>ROUND(+StatementIII!K28,1)</f>
        <v>0</v>
      </c>
    </row>
    <row r="74" spans="2:4" x14ac:dyDescent="0.25">
      <c r="B74" t="s">
        <v>2943</v>
      </c>
      <c r="C74" s="339"/>
      <c r="D74" s="339"/>
    </row>
    <row r="75" spans="2:4" x14ac:dyDescent="0.25">
      <c r="B75" s="338" t="s">
        <v>2947</v>
      </c>
      <c r="C75" s="339">
        <f t="array" ref="C75">ROUND(+SUM(ABS(Table1!G11:G13)),1)</f>
        <v>0</v>
      </c>
      <c r="D75" s="339">
        <f t="array" ref="D75">ROUND(+SUM(ABS(Table1!L11:L13)),1)</f>
        <v>0</v>
      </c>
    </row>
    <row r="76" spans="2:4" x14ac:dyDescent="0.25">
      <c r="B76" s="338" t="s">
        <v>2948</v>
      </c>
      <c r="C76" s="339">
        <f t="array" ref="C76">ROUND(+SUM(ABS(Table1!G42:G51)),1)</f>
        <v>0</v>
      </c>
      <c r="D76" s="339">
        <f t="array" ref="D76">ROUND(+SUM(ABS(Table1!L42:L51)),1)</f>
        <v>0</v>
      </c>
    </row>
    <row r="77" spans="2:4" x14ac:dyDescent="0.25">
      <c r="B77" s="338" t="s">
        <v>2949</v>
      </c>
      <c r="C77" s="339">
        <f t="array" ref="C77">ROUND(+SUM(ABS(Table1!G53:G58)),1)</f>
        <v>0</v>
      </c>
      <c r="D77" s="339">
        <f t="array" ref="D77">ROUND(+SUM(ABS(Table1!L53:L58)),1)</f>
        <v>0</v>
      </c>
    </row>
    <row r="78" spans="2:4" x14ac:dyDescent="0.25">
      <c r="B78" s="338" t="s">
        <v>848</v>
      </c>
      <c r="C78" s="339">
        <f>+ROUND(Table1!G68,1)</f>
        <v>0</v>
      </c>
      <c r="D78" s="339">
        <f>+ROUND(Table1!L68,1)</f>
        <v>0</v>
      </c>
    </row>
    <row r="79" spans="2:4" x14ac:dyDescent="0.25">
      <c r="B79" s="338" t="s">
        <v>851</v>
      </c>
      <c r="C79" s="339">
        <f>+ROUND(Table1!G69,1)</f>
        <v>0</v>
      </c>
      <c r="D79" s="339">
        <f>+ROUND(Table1!L69,1)</f>
        <v>0</v>
      </c>
    </row>
    <row r="80" spans="2:4" x14ac:dyDescent="0.25">
      <c r="B80" s="338" t="s">
        <v>854</v>
      </c>
      <c r="C80" s="339">
        <f>+ROUND(Table1!G70,1)</f>
        <v>0</v>
      </c>
      <c r="D80" s="339">
        <f>+ROUND(Table1!L70,1)</f>
        <v>0</v>
      </c>
    </row>
    <row r="81" spans="2:4" x14ac:dyDescent="0.25">
      <c r="B81" s="338" t="s">
        <v>2950</v>
      </c>
      <c r="C81" s="339" t="e">
        <f t="array" ref="C81">+ROUND(SUM(ABS(Table1!G79:G83)),1)</f>
        <v>#VALUE!</v>
      </c>
      <c r="D81" s="339" t="e">
        <f t="array" ref="D81">+ROUND(SUM(ABS(Table1!L79:L83)),1)</f>
        <v>#VALUE!</v>
      </c>
    </row>
    <row r="82" spans="2:4" x14ac:dyDescent="0.25">
      <c r="B82" t="s">
        <v>2944</v>
      </c>
      <c r="C82" s="339"/>
      <c r="D82" s="339"/>
    </row>
    <row r="83" spans="2:4" x14ac:dyDescent="0.25">
      <c r="B83" s="338" t="s">
        <v>2951</v>
      </c>
      <c r="C83" s="339">
        <f t="array" ref="C83">+ROUND(SUM(ABS(Table2!G9:G13)),1)</f>
        <v>0</v>
      </c>
      <c r="D83" s="339">
        <f t="array" ref="D83">+ROUND(SUM(ABS(Table2!L9:L13)),1)</f>
        <v>0</v>
      </c>
    </row>
    <row r="84" spans="2:4" x14ac:dyDescent="0.25">
      <c r="B84" s="338" t="s">
        <v>1041</v>
      </c>
      <c r="C84" s="339">
        <f>ROUND(+Table2!G17,1)</f>
        <v>0</v>
      </c>
      <c r="D84" s="339">
        <f>ROUND(+Table2!L17,1)</f>
        <v>0</v>
      </c>
    </row>
    <row r="85" spans="2:4" x14ac:dyDescent="0.25">
      <c r="B85" s="338" t="s">
        <v>1044</v>
      </c>
      <c r="C85" s="339">
        <f>ROUND(+Table2!G18,1)</f>
        <v>0</v>
      </c>
      <c r="D85" s="339">
        <f>ROUND(+Table2!L18,1)</f>
        <v>0</v>
      </c>
    </row>
    <row r="86" spans="2:4" x14ac:dyDescent="0.25">
      <c r="B86" s="338" t="s">
        <v>2952</v>
      </c>
      <c r="C86" s="339">
        <f t="array" ref="C86">ROUND(+SUM(ABS(Table2!G20:G23)),1)</f>
        <v>0</v>
      </c>
      <c r="D86" s="339">
        <f t="array" ref="D86">ROUND(+SUM(ABS(Table2!L20:L23)),1)</f>
        <v>0</v>
      </c>
    </row>
    <row r="87" spans="2:4" x14ac:dyDescent="0.25">
      <c r="B87" s="338" t="s">
        <v>2953</v>
      </c>
      <c r="C87" s="339">
        <f t="array" ref="C87">ROUND(+SUM(ABS(Table2!G25:G30)),1)</f>
        <v>0</v>
      </c>
      <c r="D87" s="339">
        <f t="array" ref="D87">ROUND(+SUM(ABS(Table2!L25:L30)),1)</f>
        <v>0</v>
      </c>
    </row>
    <row r="88" spans="2:4" x14ac:dyDescent="0.25">
      <c r="B88" s="338" t="s">
        <v>2954</v>
      </c>
      <c r="C88" s="339">
        <f t="array" ref="C88">ROUND(+SUM(ABS(Table2!G34:G37)),1)</f>
        <v>0</v>
      </c>
      <c r="D88" s="339">
        <f t="array" ref="D88">ROUND(+SUM(ABS(Table2!L34:L37)),1)</f>
        <v>0</v>
      </c>
    </row>
    <row r="89" spans="2:4" x14ac:dyDescent="0.25">
      <c r="B89" t="s">
        <v>2930</v>
      </c>
      <c r="C89" s="339"/>
      <c r="D89" s="339"/>
    </row>
    <row r="90" spans="2:4" x14ac:dyDescent="0.25">
      <c r="B90" s="338" t="s">
        <v>2955</v>
      </c>
      <c r="C90" s="339">
        <f>ROUND(+ABS(Table3!G9)+ABS(Table3!G10)+ABS(Table3!G11)+ABS(Table3!G12)+ABS(Table3!G13)+ABS(Table3!G15)+ABS(Table3!G16)+ABS(Table3!G17)+ABS(Table3!G18)+ABS(Table3!G19)+ABS(Table3!G20)+ABS(Table3!G21),1)</f>
        <v>0</v>
      </c>
      <c r="D90" s="339">
        <f>ROUND(+ABS(Table3!L9)+ABS(Table3!L10)+ABS(Table3!L11)+ABS(Table3!L12)+ABS(Table3!L13)+ABS(Table3!L15)+ABS(Table3!L16)+ABS(Table3!L17)+ABS(Table3!L18)+ABS(Table3!L19)+ABS(Table3!L20)+ABS(Table3!L21),1)</f>
        <v>0</v>
      </c>
    </row>
    <row r="91" spans="2:4" x14ac:dyDescent="0.25">
      <c r="B91" s="338" t="s">
        <v>2956</v>
      </c>
      <c r="C91" s="339">
        <f t="array" ref="C91">ROUND(+SUM(ABS(Table3!G40:G48)),1)</f>
        <v>0</v>
      </c>
      <c r="D91" s="339">
        <f t="array" ref="D91">ROUND(+SUM(ABS(Table3!L40:L48)),1)</f>
        <v>0</v>
      </c>
    </row>
    <row r="92" spans="2:4" x14ac:dyDescent="0.25">
      <c r="B92" s="338" t="s">
        <v>2957</v>
      </c>
      <c r="C92" s="339">
        <f t="array" ref="C92">ROUND(+SUM(ABS(Table3!G71:G79)),1)</f>
        <v>0</v>
      </c>
      <c r="D92" s="339">
        <f t="array" ref="D92">ROUND(+SUM(ABS(Table3!L71:L79)),1)</f>
        <v>0</v>
      </c>
    </row>
    <row r="93" spans="2:4" x14ac:dyDescent="0.25">
      <c r="B93" t="s">
        <v>2931</v>
      </c>
      <c r="C93" s="339"/>
      <c r="D93" s="339"/>
    </row>
    <row r="94" spans="2:4" x14ac:dyDescent="0.25">
      <c r="B94" s="338" t="s">
        <v>2958</v>
      </c>
      <c r="C94" s="339" t="e">
        <f t="array" ref="C94">ROUND(+SUM(ABS(Table4!G9:G13)),1)</f>
        <v>#VALUE!</v>
      </c>
      <c r="D94" s="339" t="e">
        <f t="array" ref="D94">ROUND(+SUM(ABS(Table4!L9:L13)),1)</f>
        <v>#VALUE!</v>
      </c>
    </row>
    <row r="95" spans="2:4" x14ac:dyDescent="0.25">
      <c r="B95" s="338" t="s">
        <v>2959</v>
      </c>
      <c r="C95" s="339" t="e">
        <f t="array" ref="C95">ROUND(+SUM(ABS(Table4!G24:G24)),1)</f>
        <v>#VALUE!</v>
      </c>
      <c r="D95" s="339" t="e">
        <f t="array" ref="D95">ROUND(+SUM(ABS(Table4!L24:L24)),1)</f>
        <v>#VALUE!</v>
      </c>
    </row>
    <row r="96" spans="2:4" x14ac:dyDescent="0.25">
      <c r="B96" s="338" t="s">
        <v>2960</v>
      </c>
      <c r="C96" s="339" t="e">
        <f t="array" ref="C96">ROUND(+SUM(ABS(Table4!G35:G35)),1)</f>
        <v>#VALUE!</v>
      </c>
      <c r="D96" s="339" t="e">
        <f t="array" ref="D96">ROUND(+SUM(ABS(Table4!L35:L35)),1)</f>
        <v>#VALUE!</v>
      </c>
    </row>
    <row r="97" spans="2:4" x14ac:dyDescent="0.25">
      <c r="B97" t="s">
        <v>2933</v>
      </c>
      <c r="C97" s="339"/>
      <c r="D97" s="339"/>
    </row>
    <row r="98" spans="2:4" x14ac:dyDescent="0.25">
      <c r="B98" s="338" t="s">
        <v>2961</v>
      </c>
      <c r="C98" s="339" t="e">
        <f t="array" ref="C98">ROUND(+SUM(ABS(Table5!G9:G13)),1)</f>
        <v>#VALUE!</v>
      </c>
      <c r="D98" s="339" t="e">
        <f t="array" ref="D98">ROUND(+SUM(ABS(Table5!L9:L13)),1)</f>
        <v>#VALUE!</v>
      </c>
    </row>
    <row r="99" spans="2:4" x14ac:dyDescent="0.25">
      <c r="B99" s="338" t="s">
        <v>2962</v>
      </c>
      <c r="C99" s="339" t="e">
        <f t="array" ref="C99">ROUND(+SUM(ABS(Table5!G24:G24)),1)</f>
        <v>#VALUE!</v>
      </c>
      <c r="D99" s="339" t="e">
        <f t="array" ref="D99">ROUND(+SUM(ABS(Table5!L24:L24)),1)</f>
        <v>#VALUE!</v>
      </c>
    </row>
    <row r="100" spans="2:4" x14ac:dyDescent="0.25">
      <c r="B100" s="338" t="s">
        <v>2963</v>
      </c>
      <c r="C100" s="339" t="e">
        <f t="array" ref="C100">ROUND(+SUM(ABS(Table5!G35:G35)),1)</f>
        <v>#VALUE!</v>
      </c>
      <c r="D100" s="339" t="e">
        <f t="array" ref="D100">ROUND(+SUM(ABS(Table5!L35:L35)),1)</f>
        <v>#VALUE!</v>
      </c>
    </row>
    <row r="101" spans="2:4" x14ac:dyDescent="0.25">
      <c r="B101" t="s">
        <v>2935</v>
      </c>
      <c r="C101" s="339"/>
      <c r="D101" s="339"/>
    </row>
    <row r="102" spans="2:4" x14ac:dyDescent="0.25">
      <c r="B102" s="338" t="s">
        <v>2964</v>
      </c>
      <c r="C102" s="339">
        <f t="array" ref="C102">ROUND(+SUM(ABS(Table6!G9:G21)),1)</f>
        <v>0</v>
      </c>
      <c r="D102" s="339">
        <f t="array" ref="D102">ROUND(+SUM(ABS(Table6!L9:L21)),1)</f>
        <v>0</v>
      </c>
    </row>
    <row r="103" spans="2:4" x14ac:dyDescent="0.25">
      <c r="B103" s="338" t="s">
        <v>2965</v>
      </c>
      <c r="C103" s="339">
        <f t="array" ref="C103">ROUND(+SUM(ABS(Table6!G40:G48)),1)</f>
        <v>0</v>
      </c>
      <c r="D103" s="339">
        <f t="array" ref="D103">ROUND(+SUM(ABS(Table6!L40:L48)),1)</f>
        <v>0</v>
      </c>
    </row>
    <row r="104" spans="2:4" x14ac:dyDescent="0.25">
      <c r="B104" s="338" t="s">
        <v>2966</v>
      </c>
      <c r="C104" s="339">
        <f t="array" ref="C104">ROUND(+SUM(ABS(Table6!G71:G79)),1)</f>
        <v>0</v>
      </c>
      <c r="D104" s="339">
        <f t="array" ref="D104">ROUND(+SUM(ABS(Table6!L71:L79)),1)</f>
        <v>0</v>
      </c>
    </row>
    <row r="105" spans="2:4" x14ac:dyDescent="0.25">
      <c r="B105" t="s">
        <v>2937</v>
      </c>
      <c r="C105" s="339"/>
      <c r="D105" s="339"/>
    </row>
    <row r="106" spans="2:4" x14ac:dyDescent="0.25">
      <c r="B106" s="338" t="s">
        <v>2967</v>
      </c>
      <c r="C106" s="339" t="e">
        <f t="array" ref="C106">ROUND(+SUM(ABS(#REF!)),1)</f>
        <v>#REF!</v>
      </c>
      <c r="D106" s="339" t="e">
        <f t="array" ref="D106">ROUND(+SUM(ABS(#REF!)),1)</f>
        <v>#REF!</v>
      </c>
    </row>
    <row r="107" spans="2:4" x14ac:dyDescent="0.25">
      <c r="B107" s="338" t="s">
        <v>2968</v>
      </c>
      <c r="C107" s="339" t="e">
        <f t="array" ref="C107">ROUND(+SUM(ABS(#REF!)),1)</f>
        <v>#REF!</v>
      </c>
      <c r="D107" s="339" t="e">
        <f t="array" ref="D107">ROUND(+SUM(ABS(#REF!)),1)</f>
        <v>#REF!</v>
      </c>
    </row>
    <row r="108" spans="2:4" x14ac:dyDescent="0.25">
      <c r="B108" s="338" t="s">
        <v>2969</v>
      </c>
      <c r="C108" s="339" t="e">
        <f t="array" ref="C108">ROUND(+SUM(ABS(#REF!)),1)</f>
        <v>#REF!</v>
      </c>
      <c r="D108" s="339" t="e">
        <f t="array" ref="D108">ROUND(+SUM(ABS(#REF!)),1)</f>
        <v>#REF!</v>
      </c>
    </row>
    <row r="109" spans="2:4" x14ac:dyDescent="0.25">
      <c r="B109" s="338" t="s">
        <v>2970</v>
      </c>
      <c r="C109" s="339" t="e">
        <f t="array" ref="C109">ROUND(+SUM(ABS(#REF!)),1)</f>
        <v>#REF!</v>
      </c>
      <c r="D109" s="339" t="e">
        <f t="array" ref="D109">ROUND(+SUM(ABS(#REF!)),1)</f>
        <v>#REF!</v>
      </c>
    </row>
    <row r="110" spans="2:4" x14ac:dyDescent="0.25">
      <c r="B110" t="s">
        <v>2939</v>
      </c>
      <c r="C110" s="339"/>
      <c r="D110" s="339"/>
    </row>
    <row r="111" spans="2:4" x14ac:dyDescent="0.25">
      <c r="B111" s="338" t="s">
        <v>2971</v>
      </c>
      <c r="C111" s="339" t="e">
        <f t="array" ref="C111">ROUND(+SUM(ABS(Table9!G9:G13)),1)</f>
        <v>#VALUE!</v>
      </c>
      <c r="D111" s="339" t="e">
        <f t="array" ref="D111">ROUND(+SUM(ABS(Table9!L9:L13)),1)</f>
        <v>#VALUE!</v>
      </c>
    </row>
    <row r="112" spans="2:4" x14ac:dyDescent="0.25">
      <c r="B112" s="338" t="s">
        <v>2972</v>
      </c>
      <c r="C112" s="339" t="e">
        <f t="array" ref="C112">ROUND(+SUM(ABS(Table9!G24:G24)),1)</f>
        <v>#VALUE!</v>
      </c>
      <c r="D112" s="339" t="e">
        <f t="array" ref="D112">ROUND(+SUM(ABS(Table9!L24:L24)),1)</f>
        <v>#VALUE!</v>
      </c>
    </row>
    <row r="113" spans="1:4" x14ac:dyDescent="0.25">
      <c r="B113" s="338" t="s">
        <v>2973</v>
      </c>
      <c r="C113" s="339" t="e">
        <f t="array" ref="C113">ROUND(+SUM(ABS(Table9!G35:G35)),1)</f>
        <v>#VALUE!</v>
      </c>
      <c r="D113" s="339" t="e">
        <f t="array" ref="D113">ROUND(+SUM(ABS(Table9!L35:L35)),1)</f>
        <v>#VALUE!</v>
      </c>
    </row>
    <row r="114" spans="1:4" x14ac:dyDescent="0.25">
      <c r="C114" s="339"/>
      <c r="D114" s="339"/>
    </row>
    <row r="115" spans="1:4" x14ac:dyDescent="0.25">
      <c r="A115" s="336" t="s">
        <v>2974</v>
      </c>
      <c r="C115" s="339"/>
      <c r="D115" s="339"/>
    </row>
    <row r="116" spans="1:4" x14ac:dyDescent="0.25">
      <c r="C116" s="339"/>
      <c r="D116" s="339"/>
    </row>
    <row r="117" spans="1:4" x14ac:dyDescent="0.25">
      <c r="A117" t="s">
        <v>2975</v>
      </c>
      <c r="C117" s="339"/>
      <c r="D117" s="339"/>
    </row>
    <row r="118" spans="1:4" x14ac:dyDescent="0.25">
      <c r="C118" s="339"/>
      <c r="D118" s="339"/>
    </row>
    <row r="119" spans="1:4" x14ac:dyDescent="0.25">
      <c r="C119" s="337" t="s">
        <v>335</v>
      </c>
      <c r="D119" s="337" t="s">
        <v>338</v>
      </c>
    </row>
    <row r="120" spans="1:4" x14ac:dyDescent="0.25">
      <c r="B120" t="s">
        <v>2976</v>
      </c>
      <c r="C120" s="339"/>
      <c r="D120" s="339"/>
    </row>
    <row r="121" spans="1:4" x14ac:dyDescent="0.25">
      <c r="B121" s="338" t="s">
        <v>2977</v>
      </c>
      <c r="C121" s="339">
        <f>ROUND(+Table1!G73-Table2!G14,1)</f>
        <v>0</v>
      </c>
      <c r="D121" s="339">
        <f>ROUND(+Table1!L73-Table2!L14,1)</f>
        <v>0</v>
      </c>
    </row>
    <row r="122" spans="1:4" x14ac:dyDescent="0.25">
      <c r="B122" s="338" t="s">
        <v>2978</v>
      </c>
      <c r="C122" s="339">
        <f>ROUND(+Table1!G64-Table2!G19,1)</f>
        <v>0</v>
      </c>
      <c r="D122" s="339">
        <f>ROUND(+Table1!L64-Table2!L19,1)</f>
        <v>0</v>
      </c>
    </row>
    <row r="123" spans="1:4" x14ac:dyDescent="0.25">
      <c r="B123" s="338" t="s">
        <v>2979</v>
      </c>
      <c r="C123" s="339">
        <f>ROUND(+Table1!G72-Table2!G39,1)</f>
        <v>0</v>
      </c>
      <c r="D123" s="339">
        <f>ROUND(+Table1!L72-Table2!L39,1)</f>
        <v>0</v>
      </c>
    </row>
    <row r="124" spans="1:4" x14ac:dyDescent="0.25">
      <c r="B124" s="338" t="s">
        <v>2980</v>
      </c>
      <c r="C124" s="339">
        <f>ROUND(+Table1!G59-Table2!G31,1)</f>
        <v>0</v>
      </c>
      <c r="D124" s="339">
        <f>ROUND(+Table1!L59-Table2!L31,1)</f>
        <v>0</v>
      </c>
    </row>
    <row r="125" spans="1:4" x14ac:dyDescent="0.25">
      <c r="B125" s="338" t="s">
        <v>2981</v>
      </c>
      <c r="C125" s="339">
        <f>ROUND(+Table1!G60-Table2!G32,1)</f>
        <v>0</v>
      </c>
      <c r="D125" s="339">
        <f>ROUND(+Table1!L60-Table2!L32,1)</f>
        <v>0</v>
      </c>
    </row>
    <row r="126" spans="1:4" x14ac:dyDescent="0.25">
      <c r="B126" s="338" t="s">
        <v>2982</v>
      </c>
      <c r="C126" s="339">
        <f>ROUND(+Table1!G61-Table2!G33,1)</f>
        <v>0</v>
      </c>
      <c r="D126" s="339">
        <f>ROUND(+Table1!L61-Table2!L33,1)</f>
        <v>0</v>
      </c>
    </row>
    <row r="127" spans="1:4" x14ac:dyDescent="0.25">
      <c r="B127" s="338" t="s">
        <v>2983</v>
      </c>
      <c r="C127" s="339">
        <f>ROUND(+(Table1!G8-Table1!G59-Table1!G64-Table1!G72-Table1!G73)-Table2!G46,1)</f>
        <v>0</v>
      </c>
      <c r="D127" s="339">
        <f>ROUND(+(Table1!L8-Table1!L59-Table1!L64-Table1!L72-Table1!L73)-Table2!L46,1)</f>
        <v>0</v>
      </c>
    </row>
    <row r="128" spans="1:4" x14ac:dyDescent="0.25">
      <c r="B128" t="s">
        <v>2930</v>
      </c>
      <c r="C128" s="339"/>
      <c r="D128" s="339"/>
    </row>
    <row r="129" spans="2:4" x14ac:dyDescent="0.25">
      <c r="B129" s="338" t="s">
        <v>2984</v>
      </c>
      <c r="C129" s="339">
        <f>ROUND(Table3!G33-Table3!G64,1)</f>
        <v>0</v>
      </c>
      <c r="D129" s="339">
        <f>ROUND(Table3!L33-Table3!L64,1)</f>
        <v>0</v>
      </c>
    </row>
    <row r="130" spans="2:4" x14ac:dyDescent="0.25">
      <c r="B130" s="338" t="s">
        <v>2985</v>
      </c>
      <c r="C130" s="339">
        <f>ROUND(Table3!G34-Table3!G65,1)</f>
        <v>0</v>
      </c>
      <c r="D130" s="339">
        <f>ROUND(Table3!L34-Table3!L65,1)</f>
        <v>0</v>
      </c>
    </row>
    <row r="131" spans="2:4" x14ac:dyDescent="0.25">
      <c r="B131" s="338" t="s">
        <v>2986</v>
      </c>
      <c r="C131" s="339">
        <f>ROUND(Table3!G35-Table3!G66,1)</f>
        <v>0</v>
      </c>
      <c r="D131" s="339">
        <f>ROUND(Table3!L35-Table3!L66,1)</f>
        <v>0</v>
      </c>
    </row>
    <row r="132" spans="2:4" x14ac:dyDescent="0.25">
      <c r="B132" s="338" t="s">
        <v>2987</v>
      </c>
      <c r="C132" s="339">
        <f>ROUND(Table3!G36-Table3!G67,1)</f>
        <v>0</v>
      </c>
      <c r="D132" s="339">
        <f>ROUND(Table3!L36-Table3!L67,1)</f>
        <v>0</v>
      </c>
    </row>
    <row r="133" spans="2:4" x14ac:dyDescent="0.25">
      <c r="B133" s="338" t="s">
        <v>2988</v>
      </c>
      <c r="C133" s="339">
        <f>ROUND(Table3!G37-Table3!G68,1)</f>
        <v>0</v>
      </c>
      <c r="D133" s="339">
        <f>ROUND(Table3!L37-Table3!L68,1)</f>
        <v>0</v>
      </c>
    </row>
    <row r="134" spans="2:4" x14ac:dyDescent="0.25">
      <c r="B134" s="338" t="s">
        <v>2989</v>
      </c>
      <c r="C134" s="339">
        <f>ROUND(Table3!G38-Table3!G69,1)</f>
        <v>0</v>
      </c>
      <c r="D134" s="339">
        <f>ROUND(Table3!L38-Table3!L69,1)</f>
        <v>0</v>
      </c>
    </row>
    <row r="135" spans="2:4" x14ac:dyDescent="0.25">
      <c r="B135" s="338" t="s">
        <v>2990</v>
      </c>
      <c r="C135" s="339">
        <f>ROUND(Table3!G39-Table3!G70,1)</f>
        <v>0</v>
      </c>
      <c r="D135" s="339">
        <f>ROUND(Table3!L39-Table3!L70,1)</f>
        <v>0</v>
      </c>
    </row>
    <row r="136" spans="2:4" x14ac:dyDescent="0.25">
      <c r="B136" t="s">
        <v>2931</v>
      </c>
      <c r="C136" s="339"/>
      <c r="D136" s="339"/>
    </row>
    <row r="137" spans="2:4" x14ac:dyDescent="0.25">
      <c r="B137" s="338" t="s">
        <v>2991</v>
      </c>
      <c r="C137" s="339" t="e">
        <f>+ROUND(#REF!-#REF!,1)</f>
        <v>#REF!</v>
      </c>
      <c r="D137" s="339" t="e">
        <f>+ROUND(#REF!-#REF!,1)</f>
        <v>#REF!</v>
      </c>
    </row>
    <row r="138" spans="2:4" x14ac:dyDescent="0.25">
      <c r="B138" s="338" t="s">
        <v>2992</v>
      </c>
      <c r="C138" s="339" t="e">
        <f>+ROUND(#REF!-#REF!,1)</f>
        <v>#REF!</v>
      </c>
      <c r="D138" s="339" t="e">
        <f>+ROUND(#REF!-#REF!,1)</f>
        <v>#REF!</v>
      </c>
    </row>
    <row r="139" spans="2:4" x14ac:dyDescent="0.25">
      <c r="B139" s="338" t="s">
        <v>2993</v>
      </c>
      <c r="C139" s="339" t="e">
        <f>+ROUND(#REF!-#REF!,1)</f>
        <v>#REF!</v>
      </c>
      <c r="D139" s="339" t="e">
        <f>+ROUND(#REF!-#REF!,1)</f>
        <v>#REF!</v>
      </c>
    </row>
    <row r="140" spans="2:4" x14ac:dyDescent="0.25">
      <c r="B140" s="338" t="s">
        <v>2994</v>
      </c>
      <c r="C140" s="339" t="e">
        <f>+ROUND(#REF!-#REF!,1)</f>
        <v>#REF!</v>
      </c>
      <c r="D140" s="339" t="e">
        <f>+ROUND(#REF!-#REF!,1)</f>
        <v>#REF!</v>
      </c>
    </row>
    <row r="141" spans="2:4" x14ac:dyDescent="0.25">
      <c r="B141" s="338" t="s">
        <v>2995</v>
      </c>
      <c r="C141" s="339" t="e">
        <f>+ROUND(#REF!-#REF!,1)</f>
        <v>#REF!</v>
      </c>
      <c r="D141" s="339" t="e">
        <f>+ROUND(#REF!-#REF!,1)</f>
        <v>#REF!</v>
      </c>
    </row>
    <row r="142" spans="2:4" x14ac:dyDescent="0.25">
      <c r="B142" s="338" t="s">
        <v>2996</v>
      </c>
      <c r="C142" s="339" t="e">
        <f>+ROUND(#REF!-#REF!,1)</f>
        <v>#REF!</v>
      </c>
      <c r="D142" s="339" t="e">
        <f>+ROUND(#REF!-#REF!,1)</f>
        <v>#REF!</v>
      </c>
    </row>
    <row r="143" spans="2:4" x14ac:dyDescent="0.25">
      <c r="B143" s="338" t="s">
        <v>2997</v>
      </c>
      <c r="C143" s="339" t="e">
        <f>+ROUND(#REF!-#REF!,1)</f>
        <v>#REF!</v>
      </c>
      <c r="D143" s="339" t="e">
        <f>+ROUND(#REF!-#REF!,1)</f>
        <v>#REF!</v>
      </c>
    </row>
    <row r="144" spans="2:4" x14ac:dyDescent="0.25">
      <c r="B144" t="s">
        <v>2933</v>
      </c>
      <c r="C144" s="339"/>
      <c r="D144" s="339"/>
    </row>
    <row r="145" spans="2:4" x14ac:dyDescent="0.25">
      <c r="B145" s="338" t="s">
        <v>2998</v>
      </c>
      <c r="C145" s="339" t="e">
        <f>+ROUND(#REF!-#REF!,1)</f>
        <v>#REF!</v>
      </c>
      <c r="D145" s="339" t="e">
        <f>+ROUND(#REF!-#REF!,1)</f>
        <v>#REF!</v>
      </c>
    </row>
    <row r="146" spans="2:4" x14ac:dyDescent="0.25">
      <c r="B146" s="338" t="s">
        <v>2999</v>
      </c>
      <c r="C146" s="339" t="e">
        <f>+ROUND(#REF!-#REF!,1)</f>
        <v>#REF!</v>
      </c>
      <c r="D146" s="339" t="e">
        <f>+ROUND(#REF!-#REF!,1)</f>
        <v>#REF!</v>
      </c>
    </row>
    <row r="147" spans="2:4" x14ac:dyDescent="0.25">
      <c r="B147" s="338" t="s">
        <v>3000</v>
      </c>
      <c r="C147" s="339" t="e">
        <f>+ROUND(#REF!-#REF!,1)</f>
        <v>#REF!</v>
      </c>
      <c r="D147" s="339" t="e">
        <f>+ROUND(#REF!-#REF!,1)</f>
        <v>#REF!</v>
      </c>
    </row>
    <row r="148" spans="2:4" x14ac:dyDescent="0.25">
      <c r="B148" s="338" t="s">
        <v>3001</v>
      </c>
      <c r="C148" s="339" t="e">
        <f>+ROUND(#REF!-#REF!,1)</f>
        <v>#REF!</v>
      </c>
      <c r="D148" s="339" t="e">
        <f>+ROUND(#REF!-#REF!,1)</f>
        <v>#REF!</v>
      </c>
    </row>
    <row r="149" spans="2:4" x14ac:dyDescent="0.25">
      <c r="B149" s="338" t="s">
        <v>3002</v>
      </c>
      <c r="C149" s="339" t="e">
        <f>+ROUND(#REF!-#REF!,1)</f>
        <v>#REF!</v>
      </c>
      <c r="D149" s="339" t="e">
        <f>+ROUND(#REF!-#REF!,1)</f>
        <v>#REF!</v>
      </c>
    </row>
    <row r="150" spans="2:4" x14ac:dyDescent="0.25">
      <c r="B150" s="338" t="s">
        <v>3003</v>
      </c>
      <c r="C150" s="339" t="e">
        <f>+ROUND(#REF!-#REF!,1)</f>
        <v>#REF!</v>
      </c>
      <c r="D150" s="339" t="e">
        <f>+ROUND(#REF!-#REF!,1)</f>
        <v>#REF!</v>
      </c>
    </row>
    <row r="151" spans="2:4" x14ac:dyDescent="0.25">
      <c r="B151" s="338" t="s">
        <v>3004</v>
      </c>
      <c r="C151" s="339" t="e">
        <f>+ROUND(#REF!-#REF!,1)</f>
        <v>#REF!</v>
      </c>
      <c r="D151" s="339" t="e">
        <f>+ROUND(#REF!-#REF!,1)</f>
        <v>#REF!</v>
      </c>
    </row>
    <row r="152" spans="2:4" x14ac:dyDescent="0.25">
      <c r="B152" t="s">
        <v>2935</v>
      </c>
      <c r="C152" s="339"/>
      <c r="D152" s="339"/>
    </row>
    <row r="153" spans="2:4" x14ac:dyDescent="0.25">
      <c r="B153" s="338" t="s">
        <v>3005</v>
      </c>
      <c r="C153" s="339">
        <f>+ROUND(Table6!G33-Table6!G64,1)</f>
        <v>0</v>
      </c>
      <c r="D153" s="339">
        <f>+ROUND(Table6!L33-Table6!L64,1)</f>
        <v>0</v>
      </c>
    </row>
    <row r="154" spans="2:4" x14ac:dyDescent="0.25">
      <c r="B154" s="338" t="s">
        <v>3006</v>
      </c>
      <c r="C154" s="339">
        <f>+ROUND(Table6!G34-Table6!G65,1)</f>
        <v>0</v>
      </c>
      <c r="D154" s="339">
        <f>+ROUND(Table6!L34-Table6!L65,1)</f>
        <v>0</v>
      </c>
    </row>
    <row r="155" spans="2:4" x14ac:dyDescent="0.25">
      <c r="B155" s="338" t="s">
        <v>3007</v>
      </c>
      <c r="C155" s="339">
        <f>+ROUND(Table6!G35-Table6!G66,1)</f>
        <v>0</v>
      </c>
      <c r="D155" s="339">
        <f>+ROUND(Table6!L35-Table6!L66,1)</f>
        <v>0</v>
      </c>
    </row>
    <row r="156" spans="2:4" x14ac:dyDescent="0.25">
      <c r="B156" s="338" t="s">
        <v>3008</v>
      </c>
      <c r="C156" s="339">
        <f>+ROUND(Table6!G36-Table6!G67,1)</f>
        <v>0</v>
      </c>
      <c r="D156" s="339">
        <f>+ROUND(Table6!L36-Table6!L67,1)</f>
        <v>0</v>
      </c>
    </row>
    <row r="157" spans="2:4" x14ac:dyDescent="0.25">
      <c r="B157" s="338" t="s">
        <v>3009</v>
      </c>
      <c r="C157" s="339">
        <f>+ROUND(Table6!G37-Table6!G68,1)</f>
        <v>0</v>
      </c>
      <c r="D157" s="339">
        <f>+ROUND(Table6!L37-Table6!L68,1)</f>
        <v>0</v>
      </c>
    </row>
    <row r="158" spans="2:4" x14ac:dyDescent="0.25">
      <c r="B158" s="338" t="s">
        <v>3010</v>
      </c>
      <c r="C158" s="339">
        <f>+ROUND(Table6!G38-Table6!G69,1)</f>
        <v>0</v>
      </c>
      <c r="D158" s="339">
        <f>+ROUND(Table6!L38-Table6!L69,1)</f>
        <v>0</v>
      </c>
    </row>
    <row r="159" spans="2:4" x14ac:dyDescent="0.25">
      <c r="B159" s="338" t="s">
        <v>3011</v>
      </c>
      <c r="C159" s="339">
        <f>+ROUND(Table6!G39-Table6!G70,1)</f>
        <v>0</v>
      </c>
      <c r="D159" s="339">
        <f>+ROUND(Table6!L39-Table6!L70,1)</f>
        <v>0</v>
      </c>
    </row>
    <row r="160" spans="2:4" x14ac:dyDescent="0.25">
      <c r="B160" t="s">
        <v>2937</v>
      </c>
      <c r="C160" s="339"/>
      <c r="D160" s="339"/>
    </row>
    <row r="161" spans="2:4" x14ac:dyDescent="0.25">
      <c r="B161" s="338" t="s">
        <v>3012</v>
      </c>
      <c r="C161" s="339" t="e">
        <f>+ROUND(#REF!-#REF!,1)</f>
        <v>#REF!</v>
      </c>
      <c r="D161" s="339" t="e">
        <f>+ROUND(#REF!-#REF!,1)</f>
        <v>#REF!</v>
      </c>
    </row>
    <row r="162" spans="2:4" x14ac:dyDescent="0.25">
      <c r="B162" t="s">
        <v>2939</v>
      </c>
      <c r="C162" s="339"/>
      <c r="D162" s="339"/>
    </row>
    <row r="163" spans="2:4" x14ac:dyDescent="0.25">
      <c r="B163" s="338" t="s">
        <v>3013</v>
      </c>
      <c r="C163" s="339" t="e">
        <f>+ROUND(#REF!-#REF!,1)</f>
        <v>#REF!</v>
      </c>
      <c r="D163" s="339" t="e">
        <f>+ROUND(#REF!-#REF!,1)</f>
        <v>#REF!</v>
      </c>
    </row>
    <row r="164" spans="2:4" x14ac:dyDescent="0.25">
      <c r="B164" s="338" t="s">
        <v>3014</v>
      </c>
      <c r="C164" s="339" t="e">
        <f>+ROUND(#REF!-#REF!,1)</f>
        <v>#REF!</v>
      </c>
      <c r="D164" s="339" t="e">
        <f>+ROUND(#REF!-#REF!,1)</f>
        <v>#REF!</v>
      </c>
    </row>
    <row r="165" spans="2:4" x14ac:dyDescent="0.25">
      <c r="B165" s="338" t="s">
        <v>3015</v>
      </c>
      <c r="C165" s="339" t="e">
        <f>+ROUND(#REF!-#REF!,1)</f>
        <v>#REF!</v>
      </c>
      <c r="D165" s="339" t="e">
        <f>+ROUND(#REF!-#REF!,1)</f>
        <v>#REF!</v>
      </c>
    </row>
    <row r="166" spans="2:4" x14ac:dyDescent="0.25">
      <c r="B166" s="338" t="s">
        <v>3016</v>
      </c>
      <c r="C166" s="339" t="e">
        <f>+ROUND(#REF!-#REF!,1)</f>
        <v>#REF!</v>
      </c>
      <c r="D166" s="339" t="e">
        <f>+ROUND(#REF!-#REF!,1)</f>
        <v>#REF!</v>
      </c>
    </row>
    <row r="167" spans="2:4" x14ac:dyDescent="0.25">
      <c r="B167" s="338" t="s">
        <v>3017</v>
      </c>
      <c r="C167" s="339" t="e">
        <f>+ROUND(#REF!-#REF!,1)</f>
        <v>#REF!</v>
      </c>
      <c r="D167" s="339" t="e">
        <f>+ROUND(#REF!-#REF!,1)</f>
        <v>#REF!</v>
      </c>
    </row>
    <row r="168" spans="2:4" x14ac:dyDescent="0.25">
      <c r="B168" s="338" t="s">
        <v>3018</v>
      </c>
      <c r="C168" s="339" t="e">
        <f>+ROUND(#REF!-#REF!,1)</f>
        <v>#REF!</v>
      </c>
      <c r="D168" s="339" t="e">
        <f>+ROUND(#REF!-#REF!,1)</f>
        <v>#REF!</v>
      </c>
    </row>
    <row r="169" spans="2:4" x14ac:dyDescent="0.25">
      <c r="B169" s="338" t="s">
        <v>3019</v>
      </c>
      <c r="C169" s="339" t="e">
        <f>+ROUND(#REF!-#REF!,1)</f>
        <v>#REF!</v>
      </c>
      <c r="D169" s="339" t="e">
        <f>+ROUND(#REF!-#REF!,1)</f>
        <v>#REF!</v>
      </c>
    </row>
  </sheetData>
  <sheetProtection password="EECE" sheet="1" objects="1" scenarios="1" formatCells="0" formatColumns="0" formatRows="0"/>
  <conditionalFormatting sqref="C7:D33">
    <cfRule type="cellIs" dxfId="3" priority="2" operator="notEqual">
      <formula>0</formula>
    </cfRule>
  </conditionalFormatting>
  <conditionalFormatting sqref="D41:D53">
    <cfRule type="cellIs" dxfId="2" priority="3" operator="notEqual">
      <formula>0</formula>
    </cfRule>
  </conditionalFormatting>
  <conditionalFormatting sqref="C61:D113">
    <cfRule type="cellIs" dxfId="1" priority="4" operator="notEqual">
      <formula>0</formula>
    </cfRule>
  </conditionalFormatting>
  <conditionalFormatting sqref="C121:D169">
    <cfRule type="cellIs" dxfId="0" priority="5" operator="notEqual">
      <formula>0</formula>
    </cfRule>
  </conditionalFormatting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5"/>
  <sheetViews>
    <sheetView zoomScale="90" zoomScaleNormal="9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2" sqref="A2"/>
    </sheetView>
  </sheetViews>
  <sheetFormatPr defaultRowHeight="13.2" x14ac:dyDescent="0.25"/>
  <cols>
    <col min="1" max="1" width="1.44140625" style="340" customWidth="1"/>
    <col min="2" max="2" width="23.88671875" style="340" customWidth="1"/>
    <col min="3" max="3" width="0.88671875" style="340" customWidth="1"/>
    <col min="4" max="12" width="9.5546875" style="340" customWidth="1"/>
    <col min="13" max="13" width="0.5546875" style="340" customWidth="1"/>
    <col min="14" max="15" width="9.44140625" style="340" customWidth="1"/>
    <col min="16" max="1025" width="9.109375" style="340" customWidth="1"/>
  </cols>
  <sheetData>
    <row r="1" spans="1:15" x14ac:dyDescent="0.25">
      <c r="A1" s="341" t="str">
        <f>+Coverpage!A1</f>
        <v>GFSM2014_V1.5</v>
      </c>
      <c r="B1" s="342"/>
      <c r="C1" s="343"/>
      <c r="D1" s="343"/>
      <c r="E1" s="293"/>
      <c r="F1" s="293"/>
      <c r="G1" s="661" t="str">
        <f>Coverpage!I8</f>
        <v>Russian Federation</v>
      </c>
      <c r="H1" s="661"/>
      <c r="I1" s="661"/>
      <c r="J1" s="661"/>
      <c r="K1" s="661"/>
      <c r="L1" s="344" t="str">
        <f>Coverpage!I9</f>
        <v>922</v>
      </c>
    </row>
    <row r="2" spans="1:15" ht="12" customHeight="1" x14ac:dyDescent="0.25">
      <c r="A2" s="345" t="s">
        <v>3020</v>
      </c>
      <c r="B2" s="346"/>
      <c r="C2" s="347"/>
      <c r="D2" s="347"/>
      <c r="E2" s="293"/>
      <c r="F2" s="293"/>
      <c r="G2" s="348"/>
      <c r="H2" s="348"/>
      <c r="I2" s="348"/>
      <c r="J2" s="348"/>
      <c r="K2" s="348"/>
      <c r="L2" s="348"/>
    </row>
    <row r="3" spans="1:15" ht="12.9" customHeight="1" x14ac:dyDescent="0.25">
      <c r="A3" s="349"/>
      <c r="B3" s="350"/>
      <c r="C3" s="350"/>
      <c r="D3" s="351"/>
      <c r="E3" s="352"/>
      <c r="F3" s="352"/>
      <c r="G3" s="662" t="s">
        <v>3021</v>
      </c>
      <c r="H3" s="662"/>
      <c r="I3" s="353" t="str">
        <f>Coverpage!I10</f>
        <v>2016</v>
      </c>
      <c r="J3" s="352"/>
      <c r="K3" s="352"/>
      <c r="L3" s="354"/>
    </row>
    <row r="4" spans="1:15" ht="12.9" customHeight="1" x14ac:dyDescent="0.25">
      <c r="A4" s="663" t="s">
        <v>3022</v>
      </c>
      <c r="B4" s="663"/>
      <c r="C4" s="355"/>
      <c r="D4" s="664" t="s">
        <v>3023</v>
      </c>
      <c r="E4" s="664"/>
      <c r="F4" s="664"/>
      <c r="G4" s="664"/>
      <c r="H4" s="664"/>
      <c r="I4" s="665" t="s">
        <v>3024</v>
      </c>
      <c r="J4" s="666" t="s">
        <v>3025</v>
      </c>
      <c r="K4" s="665" t="s">
        <v>3026</v>
      </c>
      <c r="L4" s="659" t="s">
        <v>2840</v>
      </c>
      <c r="N4" s="660" t="s">
        <v>3027</v>
      </c>
      <c r="O4" s="660"/>
    </row>
    <row r="5" spans="1:15" ht="33" customHeight="1" x14ac:dyDescent="0.25">
      <c r="A5" s="663"/>
      <c r="B5" s="663"/>
      <c r="C5" s="355"/>
      <c r="D5" s="357" t="s">
        <v>2603</v>
      </c>
      <c r="E5" s="358" t="s">
        <v>2604</v>
      </c>
      <c r="F5" s="356" t="s">
        <v>3028</v>
      </c>
      <c r="G5" s="358" t="s">
        <v>3026</v>
      </c>
      <c r="H5" s="356" t="s">
        <v>3023</v>
      </c>
      <c r="I5" s="665"/>
      <c r="J5" s="666"/>
      <c r="K5" s="665"/>
      <c r="L5" s="659"/>
      <c r="N5" s="359" t="s">
        <v>3029</v>
      </c>
      <c r="O5" s="360" t="s">
        <v>3030</v>
      </c>
    </row>
    <row r="6" spans="1:15" ht="10.5" customHeight="1" x14ac:dyDescent="0.25">
      <c r="A6" s="361"/>
      <c r="B6" s="362"/>
      <c r="C6" s="362"/>
      <c r="D6" s="363" t="s">
        <v>346</v>
      </c>
      <c r="E6" s="364" t="s">
        <v>356</v>
      </c>
      <c r="F6" s="365" t="s">
        <v>1225</v>
      </c>
      <c r="G6" s="364" t="s">
        <v>1516</v>
      </c>
      <c r="H6" s="365" t="s">
        <v>1628</v>
      </c>
      <c r="I6" s="364" t="s">
        <v>1727</v>
      </c>
      <c r="J6" s="365" t="s">
        <v>2208</v>
      </c>
      <c r="K6" s="364" t="s">
        <v>3031</v>
      </c>
      <c r="L6" s="366" t="s">
        <v>656</v>
      </c>
      <c r="N6" s="367" t="s">
        <v>3032</v>
      </c>
      <c r="O6" s="368" t="s">
        <v>3033</v>
      </c>
    </row>
    <row r="7" spans="1:15" ht="10.5" customHeight="1" x14ac:dyDescent="0.25">
      <c r="A7" s="369" t="s">
        <v>3034</v>
      </c>
      <c r="C7" s="340" t="s">
        <v>345</v>
      </c>
      <c r="D7" s="370"/>
      <c r="E7" s="371"/>
      <c r="F7" s="371"/>
      <c r="G7" s="371"/>
      <c r="H7" s="371"/>
      <c r="I7" s="371"/>
      <c r="J7" s="371"/>
      <c r="K7" s="371"/>
      <c r="L7" s="371"/>
      <c r="N7" s="372"/>
      <c r="O7" s="373"/>
    </row>
    <row r="8" spans="1:15" ht="12.15" customHeight="1" x14ac:dyDescent="0.25">
      <c r="B8" s="374" t="s">
        <v>3035</v>
      </c>
      <c r="C8" s="340" t="s">
        <v>345</v>
      </c>
      <c r="D8" s="375" t="e">
        <f>(#REF!)</f>
        <v>#REF!</v>
      </c>
      <c r="E8" s="375" t="e">
        <f>(#REF!)</f>
        <v>#REF!</v>
      </c>
      <c r="F8" s="375" t="e">
        <f>(#REF!)</f>
        <v>#REF!</v>
      </c>
      <c r="G8" s="375" t="e">
        <f>(#REF!)</f>
        <v>#REF!</v>
      </c>
      <c r="H8" s="375" t="e">
        <f>(#REF!)</f>
        <v>#REF!</v>
      </c>
      <c r="I8" s="375" t="e">
        <f>(#REF!)</f>
        <v>#REF!</v>
      </c>
      <c r="J8" s="375" t="e">
        <f>(#REF!)</f>
        <v>#REF!</v>
      </c>
      <c r="K8" s="375" t="e">
        <f>(#REF!)</f>
        <v>#REF!</v>
      </c>
      <c r="L8" s="375" t="e">
        <f>(#REF!)</f>
        <v>#REF!</v>
      </c>
      <c r="N8" s="376">
        <f>(StatementI!O22)</f>
        <v>-1.0000000000047748E-3</v>
      </c>
      <c r="O8" s="377">
        <f>(StatementI!P22)</f>
        <v>-4.3200998334214091E-12</v>
      </c>
    </row>
    <row r="9" spans="1:15" ht="10.5" customHeight="1" x14ac:dyDescent="0.25">
      <c r="B9" s="374" t="s">
        <v>3036</v>
      </c>
      <c r="C9" s="340" t="s">
        <v>345</v>
      </c>
      <c r="D9" s="375" t="e">
        <f>(#REF!)</f>
        <v>#REF!</v>
      </c>
      <c r="E9" s="375" t="e">
        <f>(#REF!)</f>
        <v>#REF!</v>
      </c>
      <c r="F9" s="375" t="e">
        <f>(#REF!)</f>
        <v>#REF!</v>
      </c>
      <c r="G9" s="375" t="e">
        <f>(#REF!)</f>
        <v>#REF!</v>
      </c>
      <c r="H9" s="375" t="e">
        <f>(#REF!)</f>
        <v>#REF!</v>
      </c>
      <c r="I9" s="375" t="e">
        <f>(#REF!)</f>
        <v>#REF!</v>
      </c>
      <c r="J9" s="375" t="e">
        <f>(#REF!)</f>
        <v>#REF!</v>
      </c>
      <c r="K9" s="375" t="e">
        <f>(#REF!)</f>
        <v>#REF!</v>
      </c>
      <c r="L9" s="375" t="e">
        <f>(#REF!)</f>
        <v>#REF!</v>
      </c>
      <c r="N9" s="376">
        <f>(StatementI!O23)</f>
        <v>-9.9999999997635314E-4</v>
      </c>
      <c r="O9" s="377">
        <f>(StatementI!P23)</f>
        <v>-4.5474735088646412E-12</v>
      </c>
    </row>
    <row r="10" spans="1:15" ht="10.5" customHeight="1" x14ac:dyDescent="0.25">
      <c r="A10" s="378"/>
      <c r="B10" s="379" t="s">
        <v>3037</v>
      </c>
      <c r="C10" s="380" t="s">
        <v>345</v>
      </c>
      <c r="D10" s="375" t="e">
        <f>(#REF!)</f>
        <v>#REF!</v>
      </c>
      <c r="E10" s="375" t="e">
        <f>(#REF!)</f>
        <v>#REF!</v>
      </c>
      <c r="F10" s="375" t="e">
        <f>(#REF!)</f>
        <v>#REF!</v>
      </c>
      <c r="G10" s="375" t="e">
        <f>(#REF!)</f>
        <v>#REF!</v>
      </c>
      <c r="H10" s="375" t="e">
        <f>(#REF!)</f>
        <v>#REF!</v>
      </c>
      <c r="I10" s="375" t="e">
        <f>(#REF!)</f>
        <v>#REF!</v>
      </c>
      <c r="J10" s="375" t="e">
        <f>(#REF!)</f>
        <v>#REF!</v>
      </c>
      <c r="K10" s="375" t="e">
        <f>(#REF!)</f>
        <v>#REF!</v>
      </c>
      <c r="L10" s="375" t="e">
        <f>(#REF!)</f>
        <v>#REF!</v>
      </c>
      <c r="N10" s="376">
        <f>(StatementI!O31)</f>
        <v>-9.9999999974897946E-4</v>
      </c>
      <c r="O10" s="377">
        <f>(StatementI!P31)</f>
        <v>-4.3200998334214091E-12</v>
      </c>
    </row>
    <row r="11" spans="1:15" ht="10.5" customHeight="1" x14ac:dyDescent="0.25">
      <c r="A11" s="381"/>
      <c r="B11" s="382" t="s">
        <v>3038</v>
      </c>
      <c r="C11" s="381" t="s">
        <v>345</v>
      </c>
      <c r="D11" s="383" t="e">
        <f>(#REF!)</f>
        <v>#REF!</v>
      </c>
      <c r="E11" s="383" t="e">
        <f>(#REF!)</f>
        <v>#REF!</v>
      </c>
      <c r="F11" s="383" t="e">
        <f>(#REF!)</f>
        <v>#REF!</v>
      </c>
      <c r="G11" s="383" t="e">
        <f>(#REF!)</f>
        <v>#REF!</v>
      </c>
      <c r="H11" s="383" t="e">
        <f>(#REF!)</f>
        <v>#REF!</v>
      </c>
      <c r="I11" s="383" t="e">
        <f>(#REF!)</f>
        <v>#REF!</v>
      </c>
      <c r="J11" s="383" t="e">
        <f>(#REF!)</f>
        <v>#REF!</v>
      </c>
      <c r="K11" s="383" t="e">
        <f>(#REF!)</f>
        <v>#REF!</v>
      </c>
      <c r="L11" s="383" t="e">
        <f>(#REF!)</f>
        <v>#REF!</v>
      </c>
      <c r="N11" s="384"/>
      <c r="O11" s="385"/>
    </row>
    <row r="12" spans="1:15" ht="10.5" customHeight="1" x14ac:dyDescent="0.25">
      <c r="A12" s="369" t="s">
        <v>2912</v>
      </c>
      <c r="C12" s="340" t="s">
        <v>345</v>
      </c>
      <c r="D12" s="375"/>
      <c r="E12" s="375"/>
      <c r="F12" s="375"/>
      <c r="G12" s="375"/>
      <c r="H12" s="375"/>
      <c r="I12" s="375"/>
      <c r="J12" s="375"/>
      <c r="K12" s="375"/>
      <c r="L12" s="386"/>
      <c r="N12" s="376"/>
      <c r="O12" s="377"/>
    </row>
    <row r="13" spans="1:15" ht="12.15" customHeight="1" x14ac:dyDescent="0.25">
      <c r="B13" s="340" t="s">
        <v>3039</v>
      </c>
      <c r="C13" s="340" t="s">
        <v>345</v>
      </c>
      <c r="D13" s="375" t="e">
        <f>(#REF!)</f>
        <v>#REF!</v>
      </c>
      <c r="E13" s="375" t="e">
        <f>(#REF!)</f>
        <v>#REF!</v>
      </c>
      <c r="F13" s="375" t="e">
        <f>(#REF!)</f>
        <v>#REF!</v>
      </c>
      <c r="G13" s="375" t="e">
        <f>(#REF!)</f>
        <v>#REF!</v>
      </c>
      <c r="H13" s="375" t="e">
        <f>(#REF!)</f>
        <v>#REF!</v>
      </c>
      <c r="I13" s="375" t="e">
        <f>(#REF!)</f>
        <v>#REF!</v>
      </c>
      <c r="J13" s="375" t="e">
        <f>(#REF!)</f>
        <v>#REF!</v>
      </c>
      <c r="K13" s="375" t="e">
        <f>(#REF!)</f>
        <v>#REF!</v>
      </c>
      <c r="L13" s="375" t="e">
        <f>(#REF!)</f>
        <v>#REF!</v>
      </c>
      <c r="N13" s="376">
        <f>(StatementI!O8)</f>
        <v>-1.0000000002037268E-3</v>
      </c>
      <c r="O13" s="377">
        <f>(StatementI!P8)</f>
        <v>3.637978807091713E-12</v>
      </c>
    </row>
    <row r="14" spans="1:15" ht="12" customHeight="1" x14ac:dyDescent="0.25">
      <c r="B14" s="340" t="s">
        <v>3040</v>
      </c>
      <c r="C14" s="340" t="s">
        <v>345</v>
      </c>
      <c r="D14" s="375" t="e">
        <f>(#REF!)</f>
        <v>#REF!</v>
      </c>
      <c r="E14" s="375" t="e">
        <f>(#REF!)</f>
        <v>#REF!</v>
      </c>
      <c r="F14" s="375" t="e">
        <f>(#REF!)</f>
        <v>#REF!</v>
      </c>
      <c r="G14" s="375" t="e">
        <f>(#REF!)</f>
        <v>#REF!</v>
      </c>
      <c r="H14" s="375" t="e">
        <f>(#REF!)</f>
        <v>#REF!</v>
      </c>
      <c r="I14" s="375" t="e">
        <f>(#REF!)</f>
        <v>#REF!</v>
      </c>
      <c r="J14" s="375" t="e">
        <f>(#REF!)</f>
        <v>#REF!</v>
      </c>
      <c r="K14" s="375" t="e">
        <f>(#REF!)</f>
        <v>#REF!</v>
      </c>
      <c r="L14" s="375" t="e">
        <f>(#REF!)</f>
        <v>#REF!</v>
      </c>
      <c r="N14" s="376">
        <f>(StatementI!O13)</f>
        <v>0</v>
      </c>
      <c r="O14" s="377">
        <f>(StatementI!P13)</f>
        <v>1.0913936421275139E-11</v>
      </c>
    </row>
    <row r="15" spans="1:15" ht="12" customHeight="1" x14ac:dyDescent="0.25">
      <c r="B15" s="340" t="s">
        <v>3041</v>
      </c>
      <c r="C15" s="340" t="s">
        <v>345</v>
      </c>
      <c r="D15" s="375">
        <f>(Table3!E103)</f>
        <v>-2.2737367544323206E-13</v>
      </c>
      <c r="E15" s="375">
        <f>(Table3!F103)</f>
        <v>0</v>
      </c>
      <c r="F15" s="375" t="e">
        <f>(#REF!)</f>
        <v>#REF!</v>
      </c>
      <c r="G15" s="375">
        <f>(Table3!G103)</f>
        <v>0</v>
      </c>
      <c r="H15" s="375">
        <f>(Table3!H103)</f>
        <v>2.2737367544323206E-13</v>
      </c>
      <c r="I15" s="375">
        <f>(Table3!I103)</f>
        <v>2.8421709430404007E-14</v>
      </c>
      <c r="J15" s="375">
        <f>(Table3!K103)</f>
        <v>2.1316282072803006E-14</v>
      </c>
      <c r="K15" s="375">
        <f>(Table3!L103)</f>
        <v>0</v>
      </c>
      <c r="L15" s="375">
        <f>(Table3!M103)</f>
        <v>0</v>
      </c>
      <c r="N15" s="376">
        <f>(Table3!P8)</f>
        <v>-1.1368683772161603E-13</v>
      </c>
      <c r="O15" s="377">
        <f>(Table3!Q8)</f>
        <v>5.1159076974727213E-13</v>
      </c>
    </row>
    <row r="16" spans="1:15" ht="10.5" customHeight="1" x14ac:dyDescent="0.25">
      <c r="B16" s="340" t="s">
        <v>3042</v>
      </c>
      <c r="C16" s="340" t="s">
        <v>345</v>
      </c>
      <c r="D16" s="375" t="e">
        <f>(#REF!)</f>
        <v>#REF!</v>
      </c>
      <c r="E16" s="375" t="e">
        <f>(#REF!)</f>
        <v>#REF!</v>
      </c>
      <c r="F16" s="375" t="e">
        <f>(#REF!)</f>
        <v>#REF!</v>
      </c>
      <c r="G16" s="375" t="e">
        <f>(#REF!)</f>
        <v>#REF!</v>
      </c>
      <c r="H16" s="375" t="e">
        <f>(#REF!)</f>
        <v>#REF!</v>
      </c>
      <c r="I16" s="375" t="e">
        <f>(#REF!)</f>
        <v>#REF!</v>
      </c>
      <c r="J16" s="375" t="e">
        <f>(#REF!)</f>
        <v>#REF!</v>
      </c>
      <c r="K16" s="375" t="e">
        <f>(#REF!)</f>
        <v>#REF!</v>
      </c>
      <c r="L16" s="375" t="e">
        <f>(#REF!)</f>
        <v>#REF!</v>
      </c>
      <c r="N16" s="376">
        <f>(StatementI!O25)</f>
        <v>-2.2737367544323206E-13</v>
      </c>
      <c r="O16" s="377">
        <f>(StatementI!P25)</f>
        <v>0</v>
      </c>
    </row>
    <row r="17" spans="1:15" ht="10.5" customHeight="1" x14ac:dyDescent="0.25">
      <c r="B17" s="340" t="s">
        <v>3043</v>
      </c>
      <c r="C17" s="340" t="s">
        <v>345</v>
      </c>
      <c r="D17" s="375" t="e">
        <f>(#REF!)</f>
        <v>#REF!</v>
      </c>
      <c r="E17" s="375" t="e">
        <f>(#REF!)</f>
        <v>#REF!</v>
      </c>
      <c r="F17" s="375" t="e">
        <f>(#REF!)</f>
        <v>#REF!</v>
      </c>
      <c r="G17" s="375" t="e">
        <f>(#REF!)</f>
        <v>#REF!</v>
      </c>
      <c r="H17" s="375" t="e">
        <f>(#REF!)</f>
        <v>#REF!</v>
      </c>
      <c r="I17" s="375" t="e">
        <f>(#REF!)</f>
        <v>#REF!</v>
      </c>
      <c r="J17" s="375" t="e">
        <f>(#REF!)</f>
        <v>#REF!</v>
      </c>
      <c r="K17" s="375" t="e">
        <f>(#REF!)</f>
        <v>#REF!</v>
      </c>
      <c r="L17" s="375" t="e">
        <f>(#REF!)</f>
        <v>#REF!</v>
      </c>
      <c r="N17" s="376">
        <f>(StatementI!O33)</f>
        <v>0</v>
      </c>
      <c r="O17" s="377">
        <f>(StatementI!P33)</f>
        <v>1.9895196601282805E-13</v>
      </c>
    </row>
    <row r="18" spans="1:15" ht="10.5" customHeight="1" x14ac:dyDescent="0.25">
      <c r="A18" s="378"/>
      <c r="B18" s="378" t="s">
        <v>3044</v>
      </c>
      <c r="C18" s="378" t="s">
        <v>345</v>
      </c>
      <c r="D18" s="387" t="e">
        <f>(#REF!)</f>
        <v>#REF!</v>
      </c>
      <c r="E18" s="387" t="e">
        <f>(#REF!)</f>
        <v>#REF!</v>
      </c>
      <c r="F18" s="387" t="e">
        <f>(#REF!)</f>
        <v>#REF!</v>
      </c>
      <c r="G18" s="387" t="e">
        <f>(#REF!)</f>
        <v>#REF!</v>
      </c>
      <c r="H18" s="387" t="e">
        <f>(#REF!)</f>
        <v>#REF!</v>
      </c>
      <c r="I18" s="387" t="e">
        <f>(#REF!)</f>
        <v>#REF!</v>
      </c>
      <c r="J18" s="387" t="e">
        <f>(#REF!)</f>
        <v>#REF!</v>
      </c>
      <c r="K18" s="387" t="e">
        <f>(#REF!)</f>
        <v>#REF!</v>
      </c>
      <c r="L18" s="375" t="e">
        <f>(#REF!)</f>
        <v>#REF!</v>
      </c>
      <c r="N18" s="376">
        <f>(StatementI!O36)</f>
        <v>0</v>
      </c>
      <c r="O18" s="377">
        <f>(StatementI!P36)</f>
        <v>0</v>
      </c>
    </row>
    <row r="19" spans="1:15" ht="12" customHeight="1" x14ac:dyDescent="0.25">
      <c r="A19" s="378"/>
      <c r="B19" s="340" t="s">
        <v>3045</v>
      </c>
      <c r="C19" s="378" t="s">
        <v>345</v>
      </c>
      <c r="D19" s="375">
        <f>(Table4!E45)</f>
        <v>5.6843418860808015E-14</v>
      </c>
      <c r="E19" s="375">
        <f>(Table4!F45)</f>
        <v>-5.6843418860808015E-14</v>
      </c>
      <c r="F19" s="375" t="e">
        <f>(#REF!)</f>
        <v>#REF!</v>
      </c>
      <c r="G19" s="375">
        <f>(Table4!G45)</f>
        <v>0</v>
      </c>
      <c r="H19" s="375">
        <f>(Table4!H45)</f>
        <v>5.6843418860808015E-14</v>
      </c>
      <c r="I19" s="375">
        <f>(Table4!I45)</f>
        <v>0</v>
      </c>
      <c r="J19" s="375">
        <f>(Table4!K45)</f>
        <v>-1.4210854715202004E-13</v>
      </c>
      <c r="K19" s="375">
        <f>(Table4!L45)</f>
        <v>0</v>
      </c>
      <c r="L19" s="375">
        <f>(Table4!M45)</f>
        <v>-1.7053025658242404E-13</v>
      </c>
      <c r="N19" s="376">
        <f>(Table4!P8)</f>
        <v>0</v>
      </c>
      <c r="O19" s="377">
        <f>(Table4!Q8)</f>
        <v>-4.5474735088646412E-13</v>
      </c>
    </row>
    <row r="20" spans="1:15" ht="12" customHeight="1" x14ac:dyDescent="0.25">
      <c r="A20" s="378"/>
      <c r="B20" s="340" t="s">
        <v>3046</v>
      </c>
      <c r="C20" s="378" t="s">
        <v>345</v>
      </c>
      <c r="D20" s="375">
        <f>(Table5!E45)</f>
        <v>1.3766765505351941E-13</v>
      </c>
      <c r="E20" s="375">
        <f>(Table5!F45)</f>
        <v>-8.8817841970012523E-16</v>
      </c>
      <c r="F20" s="375" t="e">
        <f>(#REF!)</f>
        <v>#REF!</v>
      </c>
      <c r="G20" s="375">
        <f>(Table5!G45)</f>
        <v>0</v>
      </c>
      <c r="H20" s="375">
        <f>(Table5!H45)</f>
        <v>1.9539925233402755E-14</v>
      </c>
      <c r="I20" s="375">
        <f>(Table5!I45)</f>
        <v>0</v>
      </c>
      <c r="J20" s="375">
        <f>(Table5!K45)</f>
        <v>2.8421709430404007E-14</v>
      </c>
      <c r="K20" s="375">
        <f>(Table5!L45)</f>
        <v>0</v>
      </c>
      <c r="L20" s="375">
        <f>(Table5!M45)</f>
        <v>1.1368683772161603E-13</v>
      </c>
      <c r="N20" s="376">
        <f>(Table5!P8)</f>
        <v>2.2737367544323206E-13</v>
      </c>
      <c r="O20" s="377">
        <f>(Table5!Q8)</f>
        <v>0</v>
      </c>
    </row>
    <row r="21" spans="1:15" ht="12" customHeight="1" x14ac:dyDescent="0.25">
      <c r="A21" s="378"/>
      <c r="B21" s="340" t="s">
        <v>3047</v>
      </c>
      <c r="C21" s="378" t="s">
        <v>345</v>
      </c>
      <c r="D21" s="375">
        <f>Table9!E45</f>
        <v>5.6843418860808015E-14</v>
      </c>
      <c r="E21" s="375">
        <f>Table9!F45</f>
        <v>5.6843418860808015E-14</v>
      </c>
      <c r="F21" s="375" t="e">
        <f>#REF!</f>
        <v>#REF!</v>
      </c>
      <c r="G21" s="375">
        <f>Table9!G45</f>
        <v>0</v>
      </c>
      <c r="H21" s="375">
        <f>Table9!H45</f>
        <v>1.1368683772161603E-13</v>
      </c>
      <c r="I21" s="375">
        <f>Table9!I45</f>
        <v>-2.8421709430404007E-14</v>
      </c>
      <c r="J21" s="375">
        <f>Table9!K45</f>
        <v>2.8421709430404007E-14</v>
      </c>
      <c r="K21" s="375">
        <f>Table9!L45</f>
        <v>0</v>
      </c>
      <c r="L21" s="375">
        <f>Table9!M45</f>
        <v>1.7053025658242404E-13</v>
      </c>
      <c r="N21" s="376">
        <f>(Table9!P8)</f>
        <v>6.9999999996639417E-3</v>
      </c>
      <c r="O21" s="377">
        <f>(Table9!Q8)</f>
        <v>2.2737367544323206E-13</v>
      </c>
    </row>
    <row r="22" spans="1:15" ht="12" customHeight="1" x14ac:dyDescent="0.25">
      <c r="A22" s="378"/>
      <c r="B22" s="340" t="s">
        <v>3048</v>
      </c>
      <c r="C22" s="378" t="s">
        <v>345</v>
      </c>
      <c r="D22" s="375">
        <f>(Table6!E119)</f>
        <v>1.8189894035458565E-12</v>
      </c>
      <c r="E22" s="375">
        <f>(Table6!F119)</f>
        <v>0</v>
      </c>
      <c r="F22" s="375" t="e">
        <f>(#REF!)</f>
        <v>#REF!</v>
      </c>
      <c r="G22" s="375">
        <f>(Table6!G119)</f>
        <v>0</v>
      </c>
      <c r="H22" s="375">
        <f>(Table6!H119)</f>
        <v>-5.4569682106375694E-12</v>
      </c>
      <c r="I22" s="375">
        <f>(Table6!I119)</f>
        <v>0</v>
      </c>
      <c r="J22" s="375">
        <f>(Table6!K119)</f>
        <v>9.0949470177292824E-13</v>
      </c>
      <c r="K22" s="375">
        <f>(Table6!L119)</f>
        <v>0</v>
      </c>
      <c r="L22" s="375">
        <f>(Table6!M119)</f>
        <v>7.2759576141834259E-12</v>
      </c>
      <c r="N22" s="376">
        <f>(Table6!P8)</f>
        <v>7.2759576141834259E-12</v>
      </c>
      <c r="O22" s="377">
        <f>(Table6!Q8)</f>
        <v>-1.4551915228366852E-11</v>
      </c>
    </row>
    <row r="23" spans="1:15" ht="10.5" customHeight="1" x14ac:dyDescent="0.25">
      <c r="A23" s="378"/>
      <c r="B23" s="340" t="s">
        <v>3049</v>
      </c>
      <c r="C23" s="378" t="s">
        <v>345</v>
      </c>
      <c r="D23" s="375">
        <f>(Table6!E125)</f>
        <v>1.8189894035458565E-12</v>
      </c>
      <c r="E23" s="375">
        <f>(Table6!F125)</f>
        <v>0</v>
      </c>
      <c r="F23" s="375" t="e">
        <f>(#REF!)</f>
        <v>#REF!</v>
      </c>
      <c r="G23" s="375">
        <f>(Table6!G125)</f>
        <v>0</v>
      </c>
      <c r="H23" s="375">
        <f>(Table6!H125)</f>
        <v>0</v>
      </c>
      <c r="I23" s="375">
        <f>(Table6!I125)</f>
        <v>0</v>
      </c>
      <c r="J23" s="375">
        <f>(Table6!K125)</f>
        <v>9.0949470177292824E-13</v>
      </c>
      <c r="K23" s="375">
        <f>(Table6!L125)</f>
        <v>0</v>
      </c>
      <c r="L23" s="375">
        <f>(Table6!M125)</f>
        <v>0</v>
      </c>
      <c r="N23" s="376">
        <f>(Table6!P9)</f>
        <v>0</v>
      </c>
      <c r="O23" s="377">
        <f>(Table6!Q9)</f>
        <v>7.2759576141834259E-12</v>
      </c>
    </row>
    <row r="24" spans="1:15" ht="10.5" customHeight="1" x14ac:dyDescent="0.25">
      <c r="A24" s="378"/>
      <c r="B24" s="340" t="s">
        <v>3050</v>
      </c>
      <c r="C24" s="378" t="s">
        <v>345</v>
      </c>
      <c r="D24" s="375">
        <f>(Table6!E120)</f>
        <v>-1.9999999926767487E-4</v>
      </c>
      <c r="E24" s="375">
        <f>(Table6!F120)</f>
        <v>0</v>
      </c>
      <c r="F24" s="375" t="e">
        <f>(#REF!)</f>
        <v>#REF!</v>
      </c>
      <c r="G24" s="375">
        <f>(Table6!G120)</f>
        <v>0</v>
      </c>
      <c r="H24" s="375">
        <f>(Table6!H120)</f>
        <v>-2.0000000290565367E-4</v>
      </c>
      <c r="I24" s="375">
        <f>(Table6!I120)</f>
        <v>0</v>
      </c>
      <c r="J24" s="375">
        <f>(Table6!K120)</f>
        <v>0</v>
      </c>
      <c r="K24" s="375">
        <f>(Table6!L120)</f>
        <v>0</v>
      </c>
      <c r="L24" s="375">
        <f>(Table6!M120)</f>
        <v>-1.9999999926767487E-4</v>
      </c>
      <c r="N24" s="376">
        <f>(Table6!P22)</f>
        <v>0</v>
      </c>
      <c r="O24" s="377">
        <f>(Table6!Q22)</f>
        <v>0</v>
      </c>
    </row>
    <row r="25" spans="1:15" ht="10.5" customHeight="1" x14ac:dyDescent="0.25">
      <c r="A25" s="381"/>
      <c r="B25" s="381" t="s">
        <v>3051</v>
      </c>
      <c r="C25" s="381" t="s">
        <v>345</v>
      </c>
      <c r="D25" s="383">
        <f>(Table6!E122)</f>
        <v>-9.0949470177292824E-13</v>
      </c>
      <c r="E25" s="383">
        <f>(Table6!F122)</f>
        <v>0</v>
      </c>
      <c r="F25" s="383" t="e">
        <f>(#REF!)</f>
        <v>#REF!</v>
      </c>
      <c r="G25" s="383">
        <f>(Table6!G122)</f>
        <v>0</v>
      </c>
      <c r="H25" s="383">
        <f>(Table6!H122)</f>
        <v>-9.0949470177292824E-13</v>
      </c>
      <c r="I25" s="383">
        <f>(Table6!I122)</f>
        <v>0</v>
      </c>
      <c r="J25" s="383">
        <f>(Table6!K122)</f>
        <v>-8.0033202287665972E-14</v>
      </c>
      <c r="K25" s="383">
        <f>(Table6!L122)</f>
        <v>0</v>
      </c>
      <c r="L25" s="383">
        <f>(Table6!M122)</f>
        <v>0</v>
      </c>
      <c r="N25" s="388">
        <f>(Table6!P64)</f>
        <v>0</v>
      </c>
      <c r="O25" s="389">
        <f>(Table6!Q64)</f>
        <v>0</v>
      </c>
    </row>
    <row r="26" spans="1:15" ht="12.9" customHeight="1" x14ac:dyDescent="0.25">
      <c r="A26" s="369" t="s">
        <v>3052</v>
      </c>
      <c r="C26" s="340" t="s">
        <v>345</v>
      </c>
      <c r="D26" s="375"/>
      <c r="E26" s="375"/>
      <c r="F26" s="375"/>
      <c r="G26" s="375"/>
      <c r="H26" s="375"/>
      <c r="I26" s="375"/>
      <c r="J26" s="375"/>
      <c r="K26" s="375"/>
      <c r="L26" s="375"/>
      <c r="N26" s="376"/>
      <c r="O26" s="377"/>
    </row>
    <row r="27" spans="1:15" ht="12.15" customHeight="1" x14ac:dyDescent="0.25">
      <c r="B27" s="340" t="s">
        <v>3053</v>
      </c>
      <c r="C27" s="340" t="s">
        <v>345</v>
      </c>
      <c r="D27" s="375" t="e">
        <f>(#REF!)</f>
        <v>#REF!</v>
      </c>
      <c r="E27" s="375" t="e">
        <f>(#REF!)</f>
        <v>#REF!</v>
      </c>
      <c r="F27" s="375" t="e">
        <f>(#REF!)</f>
        <v>#REF!</v>
      </c>
      <c r="G27" s="375" t="e">
        <f>(#REF!)</f>
        <v>#REF!</v>
      </c>
      <c r="H27" s="375" t="e">
        <f>(#REF!)</f>
        <v>#REF!</v>
      </c>
      <c r="I27" s="375" t="e">
        <f>(#REF!)</f>
        <v>#REF!</v>
      </c>
      <c r="J27" s="375" t="e">
        <f>(#REF!)</f>
        <v>#REF!</v>
      </c>
      <c r="K27" s="375" t="e">
        <f>(#REF!)</f>
        <v>#REF!</v>
      </c>
      <c r="L27" s="375" t="e">
        <f>(#REF!)</f>
        <v>#REF!</v>
      </c>
      <c r="N27" s="390"/>
      <c r="O27" s="391"/>
    </row>
    <row r="28" spans="1:15" ht="10.5" customHeight="1" x14ac:dyDescent="0.25">
      <c r="B28" s="340" t="s">
        <v>3054</v>
      </c>
      <c r="C28" s="340" t="s">
        <v>345</v>
      </c>
      <c r="D28" s="375" t="e">
        <f>(#REF!)</f>
        <v>#REF!</v>
      </c>
      <c r="E28" s="375" t="e">
        <f>(#REF!)</f>
        <v>#REF!</v>
      </c>
      <c r="F28" s="375" t="e">
        <f>(#REF!)</f>
        <v>#REF!</v>
      </c>
      <c r="G28" s="375" t="e">
        <f>(#REF!)</f>
        <v>#REF!</v>
      </c>
      <c r="H28" s="375" t="e">
        <f>(#REF!)</f>
        <v>#REF!</v>
      </c>
      <c r="I28" s="375" t="e">
        <f>(#REF!)</f>
        <v>#REF!</v>
      </c>
      <c r="J28" s="375" t="e">
        <f>(#REF!)</f>
        <v>#REF!</v>
      </c>
      <c r="K28" s="375" t="e">
        <f>(#REF!)</f>
        <v>#REF!</v>
      </c>
      <c r="L28" s="375" t="e">
        <f>(#REF!)</f>
        <v>#REF!</v>
      </c>
      <c r="N28" s="390"/>
      <c r="O28" s="391"/>
    </row>
    <row r="29" spans="1:15" ht="10.5" customHeight="1" x14ac:dyDescent="0.25">
      <c r="B29" s="340" t="s">
        <v>3055</v>
      </c>
      <c r="C29" s="340" t="s">
        <v>345</v>
      </c>
      <c r="D29" s="375" t="e">
        <f>(#REF!)</f>
        <v>#REF!</v>
      </c>
      <c r="E29" s="375" t="e">
        <f>(#REF!)</f>
        <v>#REF!</v>
      </c>
      <c r="F29" s="375" t="e">
        <f>(#REF!)</f>
        <v>#REF!</v>
      </c>
      <c r="G29" s="375" t="e">
        <f>(#REF!)</f>
        <v>#REF!</v>
      </c>
      <c r="H29" s="375" t="e">
        <f>(#REF!)</f>
        <v>#REF!</v>
      </c>
      <c r="I29" s="375" t="e">
        <f>(#REF!)</f>
        <v>#REF!</v>
      </c>
      <c r="J29" s="375" t="e">
        <f>(#REF!)</f>
        <v>#REF!</v>
      </c>
      <c r="K29" s="375" t="e">
        <f>(#REF!)</f>
        <v>#REF!</v>
      </c>
      <c r="L29" s="375" t="e">
        <f>(#REF!)</f>
        <v>#REF!</v>
      </c>
      <c r="N29" s="390"/>
      <c r="O29" s="391"/>
    </row>
    <row r="30" spans="1:15" ht="10.5" customHeight="1" x14ac:dyDescent="0.25">
      <c r="B30" s="340" t="s">
        <v>3056</v>
      </c>
      <c r="C30" s="340" t="s">
        <v>345</v>
      </c>
      <c r="D30" s="375" t="e">
        <f>(#REF!)</f>
        <v>#REF!</v>
      </c>
      <c r="E30" s="375" t="e">
        <f>(#REF!)</f>
        <v>#REF!</v>
      </c>
      <c r="F30" s="375" t="e">
        <f>(#REF!)</f>
        <v>#REF!</v>
      </c>
      <c r="G30" s="375" t="e">
        <f>(#REF!)</f>
        <v>#REF!</v>
      </c>
      <c r="H30" s="375" t="e">
        <f>(#REF!)</f>
        <v>#REF!</v>
      </c>
      <c r="I30" s="375" t="e">
        <f>(#REF!)</f>
        <v>#REF!</v>
      </c>
      <c r="J30" s="375" t="e">
        <f>(#REF!)</f>
        <v>#REF!</v>
      </c>
      <c r="K30" s="375" t="e">
        <f>(#REF!)</f>
        <v>#REF!</v>
      </c>
      <c r="L30" s="375" t="e">
        <f>(#REF!)</f>
        <v>#REF!</v>
      </c>
      <c r="N30" s="390"/>
      <c r="O30" s="391"/>
    </row>
    <row r="31" spans="1:15" ht="10.5" customHeight="1" x14ac:dyDescent="0.25">
      <c r="B31" s="340" t="s">
        <v>3057</v>
      </c>
      <c r="C31" s="340" t="s">
        <v>345</v>
      </c>
      <c r="D31" s="375" t="e">
        <f>(#REF!)</f>
        <v>#REF!</v>
      </c>
      <c r="E31" s="375" t="e">
        <f>(#REF!)</f>
        <v>#REF!</v>
      </c>
      <c r="F31" s="375" t="e">
        <f>(#REF!)</f>
        <v>#REF!</v>
      </c>
      <c r="G31" s="375" t="e">
        <f>(#REF!)</f>
        <v>#REF!</v>
      </c>
      <c r="H31" s="375" t="e">
        <f>(#REF!)</f>
        <v>#REF!</v>
      </c>
      <c r="I31" s="375" t="e">
        <f>(#REF!)</f>
        <v>#REF!</v>
      </c>
      <c r="J31" s="375" t="e">
        <f>(#REF!)</f>
        <v>#REF!</v>
      </c>
      <c r="K31" s="375" t="e">
        <f>(#REF!)</f>
        <v>#REF!</v>
      </c>
      <c r="L31" s="375" t="e">
        <f>(#REF!)</f>
        <v>#REF!</v>
      </c>
      <c r="N31" s="390"/>
      <c r="O31" s="391"/>
    </row>
    <row r="32" spans="1:15" ht="10.5" customHeight="1" x14ac:dyDescent="0.25">
      <c r="B32" s="340" t="s">
        <v>3058</v>
      </c>
      <c r="C32" s="340" t="s">
        <v>345</v>
      </c>
      <c r="D32" s="375" t="e">
        <f>(#REF!)</f>
        <v>#REF!</v>
      </c>
      <c r="E32" s="375" t="e">
        <f>(#REF!)</f>
        <v>#REF!</v>
      </c>
      <c r="F32" s="375" t="e">
        <f>(#REF!)</f>
        <v>#REF!</v>
      </c>
      <c r="G32" s="375" t="e">
        <f>(#REF!)</f>
        <v>#REF!</v>
      </c>
      <c r="H32" s="375" t="e">
        <f>(#REF!)</f>
        <v>#REF!</v>
      </c>
      <c r="I32" s="375" t="e">
        <f>(#REF!)</f>
        <v>#REF!</v>
      </c>
      <c r="J32" s="375" t="e">
        <f>(#REF!)</f>
        <v>#REF!</v>
      </c>
      <c r="K32" s="375" t="e">
        <f>(#REF!)</f>
        <v>#REF!</v>
      </c>
      <c r="L32" s="375" t="e">
        <f>(#REF!)</f>
        <v>#REF!</v>
      </c>
      <c r="N32" s="390"/>
      <c r="O32" s="391"/>
    </row>
    <row r="33" spans="1:15" ht="10.5" customHeight="1" x14ac:dyDescent="0.25">
      <c r="A33" s="381"/>
      <c r="B33" s="381" t="s">
        <v>3059</v>
      </c>
      <c r="C33" s="381" t="s">
        <v>345</v>
      </c>
      <c r="D33" s="383" t="e">
        <f>(#REF!)</f>
        <v>#REF!</v>
      </c>
      <c r="E33" s="383" t="e">
        <f>(#REF!)</f>
        <v>#REF!</v>
      </c>
      <c r="F33" s="383" t="e">
        <f>(#REF!)</f>
        <v>#REF!</v>
      </c>
      <c r="G33" s="383" t="e">
        <f>(#REF!)</f>
        <v>#REF!</v>
      </c>
      <c r="H33" s="383" t="e">
        <f>(#REF!)</f>
        <v>#REF!</v>
      </c>
      <c r="I33" s="383" t="e">
        <f>(#REF!)</f>
        <v>#REF!</v>
      </c>
      <c r="J33" s="383" t="e">
        <f>(#REF!)</f>
        <v>#REF!</v>
      </c>
      <c r="K33" s="383" t="e">
        <f>(#REF!)</f>
        <v>#REF!</v>
      </c>
      <c r="L33" s="383" t="e">
        <f>(#REF!)</f>
        <v>#REF!</v>
      </c>
      <c r="N33" s="384"/>
      <c r="O33" s="385"/>
    </row>
    <row r="34" spans="1:15" ht="12" customHeight="1" x14ac:dyDescent="0.25">
      <c r="A34" s="369" t="s">
        <v>3060</v>
      </c>
      <c r="B34" s="378"/>
      <c r="C34" s="378"/>
      <c r="D34" s="375"/>
      <c r="E34" s="375"/>
      <c r="F34" s="375"/>
      <c r="G34" s="375"/>
      <c r="H34" s="375"/>
      <c r="I34" s="375"/>
      <c r="J34" s="375"/>
      <c r="K34" s="375"/>
      <c r="L34" s="375"/>
      <c r="N34" s="376"/>
      <c r="O34" s="377"/>
    </row>
    <row r="35" spans="1:15" ht="12" customHeight="1" x14ac:dyDescent="0.25">
      <c r="A35" s="369"/>
      <c r="B35" s="378" t="s">
        <v>3061</v>
      </c>
      <c r="C35" s="378" t="s">
        <v>345</v>
      </c>
      <c r="D35" s="375">
        <f>(Table7!E111)</f>
        <v>-4.0000000028612703E-3</v>
      </c>
      <c r="E35" s="375">
        <f>(Table7!F111)</f>
        <v>8.9999999998155999E-3</v>
      </c>
      <c r="F35" s="375" t="e">
        <f>(#REF!)</f>
        <v>#REF!</v>
      </c>
      <c r="G35" s="375">
        <f>(Table7!G111)</f>
        <v>-1.9999999999527063E-3</v>
      </c>
      <c r="H35" s="375">
        <f>(Table7!H111)</f>
        <v>2.9999999994743121E-3</v>
      </c>
      <c r="I35" s="375">
        <f>(Table7!I111)</f>
        <v>-7.0000000012806485E-3</v>
      </c>
      <c r="J35" s="375">
        <f>(Table7!K111)</f>
        <v>-2.400000000017144E-2</v>
      </c>
      <c r="K35" s="375">
        <f>(Table7!L111)</f>
        <v>2.9999999969732016E-3</v>
      </c>
      <c r="L35" s="375">
        <f>(Table7!M111)</f>
        <v>-9.9999999861211109E-4</v>
      </c>
      <c r="N35" s="376">
        <f>(Table7!P8)</f>
        <v>-3.637978807091713E-12</v>
      </c>
      <c r="O35" s="377">
        <f>(Table7!Q8)</f>
        <v>-3.637978807091713E-12</v>
      </c>
    </row>
    <row r="36" spans="1:15" ht="10.5" customHeight="1" x14ac:dyDescent="0.25">
      <c r="A36" s="378"/>
      <c r="B36" s="378" t="s">
        <v>3062</v>
      </c>
      <c r="C36" s="378" t="s">
        <v>345</v>
      </c>
      <c r="D36" s="375" t="e">
        <f>(#REF!)</f>
        <v>#REF!</v>
      </c>
      <c r="E36" s="375" t="e">
        <f>(#REF!)</f>
        <v>#REF!</v>
      </c>
      <c r="F36" s="375" t="e">
        <f>(#REF!)</f>
        <v>#REF!</v>
      </c>
      <c r="G36" s="375" t="e">
        <f>(#REF!)</f>
        <v>#REF!</v>
      </c>
      <c r="H36" s="375" t="e">
        <f>(#REF!)</f>
        <v>#REF!</v>
      </c>
      <c r="I36" s="375" t="e">
        <f>(#REF!)</f>
        <v>#REF!</v>
      </c>
      <c r="J36" s="375" t="e">
        <f>(#REF!)</f>
        <v>#REF!</v>
      </c>
      <c r="K36" s="375" t="e">
        <f>(#REF!)</f>
        <v>#REF!</v>
      </c>
      <c r="L36" s="375" t="e">
        <f>(#REF!)</f>
        <v>#REF!</v>
      </c>
      <c r="N36" s="376" t="e">
        <f>(#REF!)</f>
        <v>#REF!</v>
      </c>
      <c r="O36" s="377" t="e">
        <f>(#REF!)</f>
        <v>#REF!</v>
      </c>
    </row>
    <row r="37" spans="1:15" ht="10.5" customHeight="1" x14ac:dyDescent="0.25">
      <c r="A37" s="378"/>
      <c r="B37" s="378" t="s">
        <v>3063</v>
      </c>
      <c r="C37" s="378" t="s">
        <v>345</v>
      </c>
      <c r="D37" s="375" t="e">
        <f>(#REF!)</f>
        <v>#REF!</v>
      </c>
      <c r="E37" s="375" t="e">
        <f>(#REF!)</f>
        <v>#REF!</v>
      </c>
      <c r="F37" s="375" t="e">
        <f>(#REF!)</f>
        <v>#REF!</v>
      </c>
      <c r="G37" s="375" t="e">
        <f>(#REF!)</f>
        <v>#REF!</v>
      </c>
      <c r="H37" s="375" t="e">
        <f>(#REF!)</f>
        <v>#REF!</v>
      </c>
      <c r="I37" s="375" t="e">
        <f>(#REF!)</f>
        <v>#REF!</v>
      </c>
      <c r="J37" s="375" t="e">
        <f>(#REF!)</f>
        <v>#REF!</v>
      </c>
      <c r="K37" s="375" t="e">
        <f>(#REF!)</f>
        <v>#REF!</v>
      </c>
      <c r="L37" s="375" t="e">
        <f>(#REF!)</f>
        <v>#REF!</v>
      </c>
      <c r="N37" s="376" t="e">
        <f>(#REF!)</f>
        <v>#REF!</v>
      </c>
      <c r="O37" s="377" t="e">
        <f>(#REF!)</f>
        <v>#REF!</v>
      </c>
    </row>
    <row r="38" spans="1:15" ht="10.5" customHeight="1" x14ac:dyDescent="0.25">
      <c r="A38" s="378"/>
      <c r="B38" s="378" t="s">
        <v>3064</v>
      </c>
      <c r="C38" s="378" t="s">
        <v>345</v>
      </c>
      <c r="D38" s="375" t="e">
        <f>(#REF!)</f>
        <v>#REF!</v>
      </c>
      <c r="E38" s="375" t="e">
        <f>(#REF!)</f>
        <v>#REF!</v>
      </c>
      <c r="F38" s="375" t="e">
        <f>(#REF!)</f>
        <v>#REF!</v>
      </c>
      <c r="G38" s="375" t="e">
        <f>(#REF!)</f>
        <v>#REF!</v>
      </c>
      <c r="H38" s="375" t="e">
        <f>(#REF!)</f>
        <v>#REF!</v>
      </c>
      <c r="I38" s="375" t="e">
        <f>(#REF!)</f>
        <v>#REF!</v>
      </c>
      <c r="J38" s="375" t="e">
        <f>(#REF!)</f>
        <v>#REF!</v>
      </c>
      <c r="K38" s="375" t="e">
        <f>(#REF!)</f>
        <v>#REF!</v>
      </c>
      <c r="L38" s="375" t="e">
        <f>(#REF!)</f>
        <v>#REF!</v>
      </c>
      <c r="N38" s="376" t="e">
        <f>(#REF!)</f>
        <v>#REF!</v>
      </c>
      <c r="O38" s="377" t="e">
        <f>(#REF!)</f>
        <v>#REF!</v>
      </c>
    </row>
    <row r="39" spans="1:15" ht="10.5" customHeight="1" x14ac:dyDescent="0.25">
      <c r="A39" s="378"/>
      <c r="B39" s="378" t="s">
        <v>3065</v>
      </c>
      <c r="C39" s="378" t="s">
        <v>345</v>
      </c>
      <c r="D39" s="375" t="e">
        <f>(#REF!)</f>
        <v>#REF!</v>
      </c>
      <c r="E39" s="375" t="e">
        <f>(#REF!)</f>
        <v>#REF!</v>
      </c>
      <c r="F39" s="375" t="e">
        <f>(#REF!)</f>
        <v>#REF!</v>
      </c>
      <c r="G39" s="375" t="e">
        <f>(#REF!)</f>
        <v>#REF!</v>
      </c>
      <c r="H39" s="375" t="e">
        <f>(#REF!)</f>
        <v>#REF!</v>
      </c>
      <c r="I39" s="375" t="e">
        <f>(#REF!)</f>
        <v>#REF!</v>
      </c>
      <c r="J39" s="375" t="e">
        <f>(#REF!)</f>
        <v>#REF!</v>
      </c>
      <c r="K39" s="375" t="e">
        <f>(#REF!)</f>
        <v>#REF!</v>
      </c>
      <c r="L39" s="375" t="e">
        <f>(#REF!)</f>
        <v>#REF!</v>
      </c>
      <c r="N39" s="376" t="e">
        <f>(#REF!)</f>
        <v>#REF!</v>
      </c>
      <c r="O39" s="377" t="e">
        <f>(#REF!)</f>
        <v>#REF!</v>
      </c>
    </row>
    <row r="40" spans="1:15" ht="10.5" customHeight="1" x14ac:dyDescent="0.25">
      <c r="A40" s="378"/>
      <c r="B40" s="378" t="s">
        <v>3066</v>
      </c>
      <c r="C40" s="378" t="s">
        <v>345</v>
      </c>
      <c r="D40" s="375" t="e">
        <f>(#REF!)</f>
        <v>#REF!</v>
      </c>
      <c r="E40" s="375" t="e">
        <f>(#REF!)</f>
        <v>#REF!</v>
      </c>
      <c r="F40" s="375" t="e">
        <f>(#REF!)</f>
        <v>#REF!</v>
      </c>
      <c r="G40" s="375" t="e">
        <f>(#REF!)</f>
        <v>#REF!</v>
      </c>
      <c r="H40" s="375" t="e">
        <f>(#REF!)</f>
        <v>#REF!</v>
      </c>
      <c r="I40" s="375" t="e">
        <f>(#REF!)</f>
        <v>#REF!</v>
      </c>
      <c r="J40" s="375" t="e">
        <f>(#REF!)</f>
        <v>#REF!</v>
      </c>
      <c r="K40" s="375" t="e">
        <f>(#REF!)</f>
        <v>#REF!</v>
      </c>
      <c r="L40" s="375" t="e">
        <f>(#REF!)</f>
        <v>#REF!</v>
      </c>
      <c r="N40" s="376" t="e">
        <f>(#REF!)</f>
        <v>#REF!</v>
      </c>
      <c r="O40" s="377" t="e">
        <f>(#REF!)</f>
        <v>#REF!</v>
      </c>
    </row>
    <row r="41" spans="1:15" ht="10.5" customHeight="1" x14ac:dyDescent="0.25">
      <c r="A41" s="392"/>
      <c r="B41" s="392" t="s">
        <v>3067</v>
      </c>
      <c r="C41" s="392" t="s">
        <v>345</v>
      </c>
      <c r="D41" s="393" t="e">
        <f>(#REF!)</f>
        <v>#REF!</v>
      </c>
      <c r="E41" s="393" t="e">
        <f>(#REF!)</f>
        <v>#REF!</v>
      </c>
      <c r="F41" s="393" t="e">
        <f>(#REF!)</f>
        <v>#REF!</v>
      </c>
      <c r="G41" s="393" t="e">
        <f>(#REF!)</f>
        <v>#REF!</v>
      </c>
      <c r="H41" s="393" t="e">
        <f>(#REF!)</f>
        <v>#REF!</v>
      </c>
      <c r="I41" s="393" t="e">
        <f>(#REF!)</f>
        <v>#REF!</v>
      </c>
      <c r="J41" s="393" t="e">
        <f>(#REF!)</f>
        <v>#REF!</v>
      </c>
      <c r="K41" s="393" t="e">
        <f>(#REF!)</f>
        <v>#REF!</v>
      </c>
      <c r="L41" s="393" t="e">
        <f>(#REF!)</f>
        <v>#REF!</v>
      </c>
      <c r="N41" s="394" t="e">
        <f>(#REF!)</f>
        <v>#REF!</v>
      </c>
      <c r="O41" s="395" t="e">
        <f>(#REF!)</f>
        <v>#REF!</v>
      </c>
    </row>
    <row r="42" spans="1:15" ht="12" customHeight="1" x14ac:dyDescent="0.25">
      <c r="A42" s="340" t="s">
        <v>3068</v>
      </c>
      <c r="D42" s="396"/>
      <c r="E42" s="396"/>
      <c r="F42" s="396"/>
      <c r="G42" s="396"/>
      <c r="H42" s="396"/>
      <c r="I42" s="396"/>
      <c r="J42" s="396"/>
      <c r="K42" s="396"/>
      <c r="L42" s="396"/>
    </row>
    <row r="43" spans="1:15" ht="10.5" customHeight="1" x14ac:dyDescent="0.25">
      <c r="A43" s="340" t="s">
        <v>3069</v>
      </c>
    </row>
    <row r="44" spans="1:15" ht="10.5" customHeight="1" x14ac:dyDescent="0.25">
      <c r="A44" s="340" t="s">
        <v>3070</v>
      </c>
    </row>
    <row r="45" spans="1:15" ht="10.5" customHeight="1" x14ac:dyDescent="0.25">
      <c r="A45" s="340" t="s">
        <v>3071</v>
      </c>
    </row>
  </sheetData>
  <sheetProtection password="EECE" sheet="1" objects="1" scenarios="1" formatCells="0" formatColumns="0" formatRows="0"/>
  <mergeCells count="9">
    <mergeCell ref="L4:L5"/>
    <mergeCell ref="N4:O4"/>
    <mergeCell ref="G1:K1"/>
    <mergeCell ref="G3:H3"/>
    <mergeCell ref="A4:B5"/>
    <mergeCell ref="D4:H4"/>
    <mergeCell ref="I4:I5"/>
    <mergeCell ref="J4:J5"/>
    <mergeCell ref="K4:K5"/>
  </mergeCells>
  <pageMargins left="0.43333333333333302" right="0.43333333333333302" top="0.59027777777777801" bottom="0.59097222222222201" header="0.51180555555555496" footer="0.39374999999999999"/>
  <pageSetup firstPageNumber="0" orientation="landscape" horizontalDpi="300" verticalDpi="300"/>
  <headerFooter>
    <oddFooter>&amp;C&amp;8&amp;D &amp;T&amp;R&amp;8&amp;P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5"/>
  <sheetViews>
    <sheetView zoomScale="90" zoomScaleNormal="9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2" sqref="A2"/>
    </sheetView>
  </sheetViews>
  <sheetFormatPr defaultRowHeight="13.2" x14ac:dyDescent="0.25"/>
  <cols>
    <col min="1" max="1" width="1.44140625" style="340" customWidth="1"/>
    <col min="2" max="2" width="23.88671875" style="340" customWidth="1"/>
    <col min="3" max="3" width="0.88671875" style="340" customWidth="1"/>
    <col min="4" max="12" width="9.5546875" style="340" customWidth="1"/>
    <col min="13" max="13" width="0.44140625" style="340" customWidth="1"/>
    <col min="14" max="15" width="9.44140625" style="340" customWidth="1"/>
    <col min="16" max="1025" width="9.109375" style="340" customWidth="1"/>
  </cols>
  <sheetData>
    <row r="1" spans="1:15" x14ac:dyDescent="0.25">
      <c r="A1" s="341" t="str">
        <f>+Coverpage!A1</f>
        <v>GFSM2014_V1.5</v>
      </c>
      <c r="B1" s="342"/>
      <c r="C1" s="343"/>
      <c r="D1" s="343"/>
      <c r="E1" s="293"/>
      <c r="F1" s="293"/>
      <c r="G1" s="661" t="str">
        <f>Coverpage!I8</f>
        <v>Russian Federation</v>
      </c>
      <c r="H1" s="661"/>
      <c r="I1" s="661"/>
      <c r="J1" s="661"/>
      <c r="K1" s="661"/>
      <c r="L1" s="344" t="str">
        <f>Coverpage!I9</f>
        <v>922</v>
      </c>
    </row>
    <row r="2" spans="1:15" ht="12" customHeight="1" x14ac:dyDescent="0.25">
      <c r="A2" s="397" t="s">
        <v>3072</v>
      </c>
      <c r="B2" s="346"/>
      <c r="C2" s="347"/>
      <c r="D2" s="347"/>
      <c r="E2" s="293"/>
      <c r="F2" s="293"/>
      <c r="G2" s="348"/>
      <c r="H2" s="348"/>
      <c r="I2" s="348"/>
      <c r="J2" s="348"/>
      <c r="K2" s="348"/>
      <c r="L2" s="348"/>
    </row>
    <row r="3" spans="1:15" ht="12.9" customHeight="1" x14ac:dyDescent="0.25">
      <c r="A3" s="349"/>
      <c r="B3" s="350"/>
      <c r="C3" s="350"/>
      <c r="D3" s="351"/>
      <c r="E3" s="352"/>
      <c r="F3" s="352"/>
      <c r="G3" s="662" t="s">
        <v>3021</v>
      </c>
      <c r="H3" s="662"/>
      <c r="I3" s="353" t="str">
        <f>Coverpage!I10</f>
        <v>2016</v>
      </c>
      <c r="J3" s="352"/>
      <c r="K3" s="352"/>
      <c r="L3" s="354"/>
    </row>
    <row r="4" spans="1:15" ht="12.9" customHeight="1" x14ac:dyDescent="0.25">
      <c r="A4" s="663" t="s">
        <v>3073</v>
      </c>
      <c r="B4" s="663"/>
      <c r="C4" s="355"/>
      <c r="D4" s="664" t="s">
        <v>3023</v>
      </c>
      <c r="E4" s="664"/>
      <c r="F4" s="664"/>
      <c r="G4" s="664"/>
      <c r="H4" s="664"/>
      <c r="I4" s="665" t="s">
        <v>3024</v>
      </c>
      <c r="J4" s="666" t="s">
        <v>3025</v>
      </c>
      <c r="K4" s="665" t="s">
        <v>3026</v>
      </c>
      <c r="L4" s="659" t="s">
        <v>2840</v>
      </c>
      <c r="N4" s="660" t="s">
        <v>3027</v>
      </c>
      <c r="O4" s="660"/>
    </row>
    <row r="5" spans="1:15" ht="33" customHeight="1" x14ac:dyDescent="0.25">
      <c r="A5" s="663"/>
      <c r="B5" s="663"/>
      <c r="C5" s="355"/>
      <c r="D5" s="357" t="s">
        <v>2603</v>
      </c>
      <c r="E5" s="358" t="s">
        <v>2604</v>
      </c>
      <c r="F5" s="356" t="s">
        <v>3028</v>
      </c>
      <c r="G5" s="358" t="s">
        <v>3026</v>
      </c>
      <c r="H5" s="356" t="s">
        <v>3023</v>
      </c>
      <c r="I5" s="665"/>
      <c r="J5" s="666"/>
      <c r="K5" s="665"/>
      <c r="L5" s="659"/>
      <c r="N5" s="359" t="s">
        <v>3074</v>
      </c>
      <c r="O5" s="360" t="s">
        <v>3075</v>
      </c>
    </row>
    <row r="6" spans="1:15" ht="10.5" customHeight="1" x14ac:dyDescent="0.25">
      <c r="A6" s="361"/>
      <c r="B6" s="362"/>
      <c r="C6" s="362"/>
      <c r="D6" s="363" t="s">
        <v>3076</v>
      </c>
      <c r="E6" s="364" t="s">
        <v>3077</v>
      </c>
      <c r="F6" s="365" t="s">
        <v>3078</v>
      </c>
      <c r="G6" s="364" t="s">
        <v>3079</v>
      </c>
      <c r="H6" s="365" t="s">
        <v>3080</v>
      </c>
      <c r="I6" s="364" t="s">
        <v>3081</v>
      </c>
      <c r="J6" s="365" t="s">
        <v>3082</v>
      </c>
      <c r="K6" s="364" t="s">
        <v>3083</v>
      </c>
      <c r="L6" s="366" t="s">
        <v>3084</v>
      </c>
      <c r="N6" s="367" t="s">
        <v>3085</v>
      </c>
      <c r="O6" s="368" t="s">
        <v>3086</v>
      </c>
    </row>
    <row r="7" spans="1:15" ht="10.5" customHeight="1" x14ac:dyDescent="0.25">
      <c r="A7" s="369" t="s">
        <v>3034</v>
      </c>
      <c r="C7" s="340" t="s">
        <v>345</v>
      </c>
      <c r="D7" s="370"/>
      <c r="E7" s="371"/>
      <c r="F7" s="371"/>
      <c r="G7" s="371"/>
      <c r="H7" s="371"/>
      <c r="I7" s="371"/>
      <c r="J7" s="371"/>
      <c r="K7" s="371"/>
      <c r="L7" s="371"/>
      <c r="N7" s="372"/>
      <c r="O7" s="373"/>
    </row>
    <row r="8" spans="1:15" ht="12.15" customHeight="1" x14ac:dyDescent="0.25">
      <c r="B8" s="374" t="s">
        <v>3087</v>
      </c>
      <c r="C8" s="340" t="s">
        <v>345</v>
      </c>
      <c r="D8" s="375" t="e">
        <f>(#REF!)</f>
        <v>#REF!</v>
      </c>
      <c r="E8" s="375" t="e">
        <f>(#REF!)</f>
        <v>#REF!</v>
      </c>
      <c r="F8" s="375" t="e">
        <f>(#REF!)</f>
        <v>#REF!</v>
      </c>
      <c r="G8" s="375" t="e">
        <f>(#REF!)</f>
        <v>#REF!</v>
      </c>
      <c r="H8" s="375" t="e">
        <f>(#REF!)</f>
        <v>#REF!</v>
      </c>
      <c r="I8" s="375" t="e">
        <f>(#REF!)</f>
        <v>#REF!</v>
      </c>
      <c r="J8" s="375" t="e">
        <f>(#REF!)</f>
        <v>#REF!</v>
      </c>
      <c r="K8" s="375" t="e">
        <f>(#REF!)</f>
        <v>#REF!</v>
      </c>
      <c r="L8" s="375" t="e">
        <f>(#REF!)</f>
        <v>#REF!</v>
      </c>
      <c r="N8" s="376">
        <f>(StatementIII!O17)</f>
        <v>0</v>
      </c>
      <c r="O8" s="377">
        <f>(StatementIII!P17)</f>
        <v>0</v>
      </c>
    </row>
    <row r="9" spans="1:15" ht="10.5" customHeight="1" x14ac:dyDescent="0.25">
      <c r="B9" s="379" t="s">
        <v>3088</v>
      </c>
      <c r="C9" s="340" t="s">
        <v>345</v>
      </c>
      <c r="D9" s="375" t="e">
        <f>(#REF!)</f>
        <v>#REF!</v>
      </c>
      <c r="E9" s="375" t="e">
        <f>(#REF!)</f>
        <v>#REF!</v>
      </c>
      <c r="F9" s="375" t="e">
        <f>(#REF!)</f>
        <v>#REF!</v>
      </c>
      <c r="G9" s="375" t="e">
        <f>(#REF!)</f>
        <v>#REF!</v>
      </c>
      <c r="H9" s="375" t="e">
        <f>(#REF!)</f>
        <v>#REF!</v>
      </c>
      <c r="I9" s="375" t="e">
        <f>(#REF!)</f>
        <v>#REF!</v>
      </c>
      <c r="J9" s="375" t="e">
        <f>(#REF!)</f>
        <v>#REF!</v>
      </c>
      <c r="K9" s="375" t="e">
        <f>(#REF!)</f>
        <v>#REF!</v>
      </c>
      <c r="L9" s="375" t="e">
        <f>(#REF!)</f>
        <v>#REF!</v>
      </c>
      <c r="N9" s="376" t="e">
        <f>(#REF!)</f>
        <v>#REF!</v>
      </c>
      <c r="O9" s="377" t="e">
        <f>(#REF!)</f>
        <v>#REF!</v>
      </c>
    </row>
    <row r="10" spans="1:15" ht="10.5" customHeight="1" x14ac:dyDescent="0.25">
      <c r="A10" s="378"/>
      <c r="B10" s="379" t="s">
        <v>3089</v>
      </c>
      <c r="C10" s="380" t="s">
        <v>345</v>
      </c>
      <c r="D10" s="375" t="e">
        <f>(#REF!)</f>
        <v>#REF!</v>
      </c>
      <c r="E10" s="375" t="e">
        <f>(#REF!)</f>
        <v>#REF!</v>
      </c>
      <c r="F10" s="375" t="e">
        <f>(#REF!)</f>
        <v>#REF!</v>
      </c>
      <c r="G10" s="375" t="e">
        <f>(#REF!)</f>
        <v>#REF!</v>
      </c>
      <c r="H10" s="375" t="e">
        <f>(#REF!)</f>
        <v>#REF!</v>
      </c>
      <c r="I10" s="375" t="e">
        <f>(#REF!)</f>
        <v>#REF!</v>
      </c>
      <c r="J10" s="375" t="e">
        <f>(#REF!)</f>
        <v>#REF!</v>
      </c>
      <c r="K10" s="375" t="e">
        <f>(#REF!)</f>
        <v>#REF!</v>
      </c>
      <c r="L10" s="375" t="e">
        <f>(#REF!)</f>
        <v>#REF!</v>
      </c>
      <c r="N10" s="376" t="e">
        <f>(#REF!)</f>
        <v>#REF!</v>
      </c>
      <c r="O10" s="377" t="e">
        <f>(#REF!)</f>
        <v>#REF!</v>
      </c>
    </row>
    <row r="11" spans="1:15" ht="10.5" customHeight="1" x14ac:dyDescent="0.25">
      <c r="A11" s="378"/>
      <c r="B11" s="379" t="s">
        <v>3090</v>
      </c>
      <c r="C11" s="378" t="s">
        <v>345</v>
      </c>
      <c r="D11" s="375" t="e">
        <f>(#REF!)</f>
        <v>#REF!</v>
      </c>
      <c r="E11" s="375" t="e">
        <f>(#REF!)</f>
        <v>#REF!</v>
      </c>
      <c r="F11" s="375" t="e">
        <f>(#REF!)</f>
        <v>#REF!</v>
      </c>
      <c r="G11" s="375" t="e">
        <f>(#REF!)</f>
        <v>#REF!</v>
      </c>
      <c r="H11" s="375" t="e">
        <f>(#REF!)</f>
        <v>#REF!</v>
      </c>
      <c r="I11" s="375" t="e">
        <f>(#REF!)</f>
        <v>#REF!</v>
      </c>
      <c r="J11" s="375" t="e">
        <f>(#REF!)</f>
        <v>#REF!</v>
      </c>
      <c r="K11" s="375" t="e">
        <f>(#REF!)</f>
        <v>#REF!</v>
      </c>
      <c r="L11" s="375" t="e">
        <f>(#REF!)</f>
        <v>#REF!</v>
      </c>
      <c r="N11" s="376" t="e">
        <f>(#REF!)</f>
        <v>#REF!</v>
      </c>
      <c r="O11" s="377" t="e">
        <f>(#REF!)</f>
        <v>#REF!</v>
      </c>
    </row>
    <row r="12" spans="1:15" ht="10.5" customHeight="1" x14ac:dyDescent="0.25">
      <c r="A12" s="381"/>
      <c r="B12" s="382" t="s">
        <v>3091</v>
      </c>
      <c r="C12" s="381" t="s">
        <v>345</v>
      </c>
      <c r="D12" s="383" t="e">
        <f>(#REF!)</f>
        <v>#REF!</v>
      </c>
      <c r="E12" s="383" t="e">
        <f>(#REF!)</f>
        <v>#REF!</v>
      </c>
      <c r="F12" s="383" t="e">
        <f>(#REF!)</f>
        <v>#REF!</v>
      </c>
      <c r="G12" s="383" t="e">
        <f>(#REF!)</f>
        <v>#REF!</v>
      </c>
      <c r="H12" s="383" t="e">
        <f>(#REF!)</f>
        <v>#REF!</v>
      </c>
      <c r="I12" s="383" t="e">
        <f>(#REF!)</f>
        <v>#REF!</v>
      </c>
      <c r="J12" s="383" t="e">
        <f>(#REF!)</f>
        <v>#REF!</v>
      </c>
      <c r="K12" s="383" t="e">
        <f>(#REF!)</f>
        <v>#REF!</v>
      </c>
      <c r="L12" s="383" t="e">
        <f>(#REF!)</f>
        <v>#REF!</v>
      </c>
      <c r="N12" s="384"/>
      <c r="O12" s="385"/>
    </row>
    <row r="13" spans="1:15" ht="10.5" customHeight="1" x14ac:dyDescent="0.25">
      <c r="A13" s="369" t="s">
        <v>2912</v>
      </c>
      <c r="C13" s="340" t="s">
        <v>345</v>
      </c>
      <c r="D13" s="375"/>
      <c r="E13" s="375"/>
      <c r="F13" s="375"/>
      <c r="G13" s="375"/>
      <c r="H13" s="375"/>
      <c r="I13" s="375"/>
      <c r="J13" s="375"/>
      <c r="K13" s="375"/>
      <c r="L13" s="375"/>
      <c r="N13" s="376"/>
      <c r="O13" s="377"/>
    </row>
    <row r="14" spans="1:15" ht="12.15" customHeight="1" x14ac:dyDescent="0.25">
      <c r="B14" s="340" t="s">
        <v>3039</v>
      </c>
      <c r="C14" s="340" t="s">
        <v>345</v>
      </c>
      <c r="D14" s="375">
        <f>(StatementIII!D41)</f>
        <v>0</v>
      </c>
      <c r="E14" s="375">
        <f>(StatementIII!E41)</f>
        <v>0</v>
      </c>
      <c r="F14" s="375" t="e">
        <f>(#REF!)</f>
        <v>#REF!</v>
      </c>
      <c r="G14" s="375">
        <f>(StatementIII!F41)</f>
        <v>0</v>
      </c>
      <c r="H14" s="375">
        <f>(StatementIII!G41)</f>
        <v>0</v>
      </c>
      <c r="I14" s="375">
        <f>(StatementIII!H41)</f>
        <v>0</v>
      </c>
      <c r="J14" s="375">
        <f>(StatementIII!J41)</f>
        <v>0</v>
      </c>
      <c r="K14" s="375">
        <f>(StatementIII!K41)</f>
        <v>0</v>
      </c>
      <c r="L14" s="375">
        <f>(StatementIII!L41)</f>
        <v>0</v>
      </c>
      <c r="N14" s="376">
        <f>(StatementIII!O8)</f>
        <v>-7.7902764969621785E-3</v>
      </c>
      <c r="O14" s="377">
        <f>(StatementIII!P8)</f>
        <v>4.4346811409923248E-3</v>
      </c>
    </row>
    <row r="15" spans="1:15" ht="12" customHeight="1" x14ac:dyDescent="0.25">
      <c r="B15" s="340" t="s">
        <v>3092</v>
      </c>
      <c r="C15" s="340" t="s">
        <v>345</v>
      </c>
      <c r="D15" s="375">
        <f>(StatementIII!D42)</f>
        <v>0</v>
      </c>
      <c r="E15" s="375">
        <f>(StatementIII!E42)</f>
        <v>0</v>
      </c>
      <c r="F15" s="375" t="e">
        <f>(#REF!)</f>
        <v>#REF!</v>
      </c>
      <c r="G15" s="375">
        <f>(StatementIII!F42)</f>
        <v>0</v>
      </c>
      <c r="H15" s="375">
        <f>(StatementIII!G42)</f>
        <v>0</v>
      </c>
      <c r="I15" s="375">
        <f>(StatementIII!H42)</f>
        <v>0</v>
      </c>
      <c r="J15" s="375">
        <f>(StatementIII!J42)</f>
        <v>0</v>
      </c>
      <c r="K15" s="375">
        <f>(StatementIII!K42)</f>
        <v>0</v>
      </c>
      <c r="L15" s="375">
        <f>(StatementIII!L42)</f>
        <v>0</v>
      </c>
      <c r="N15" s="376">
        <f>(StatementIII!O11)</f>
        <v>0</v>
      </c>
      <c r="O15" s="377">
        <f>(StatementIII!P11)</f>
        <v>7.2759576141834259E-12</v>
      </c>
    </row>
    <row r="16" spans="1:15" ht="12" customHeight="1" x14ac:dyDescent="0.25">
      <c r="B16" s="340" t="s">
        <v>3093</v>
      </c>
      <c r="C16" s="340" t="s">
        <v>345</v>
      </c>
      <c r="D16" s="375">
        <f>(StatementIII!D43)</f>
        <v>0</v>
      </c>
      <c r="E16" s="375">
        <f>(StatementIII!E43)</f>
        <v>0</v>
      </c>
      <c r="F16" s="375" t="e">
        <f>(#REF!)</f>
        <v>#REF!</v>
      </c>
      <c r="G16" s="375">
        <f>(StatementIII!F43)</f>
        <v>0</v>
      </c>
      <c r="H16" s="375">
        <f>(StatementIII!G43)</f>
        <v>0</v>
      </c>
      <c r="I16" s="375">
        <f>(StatementIII!H43)</f>
        <v>0</v>
      </c>
      <c r="J16" s="375">
        <f>(StatementIII!J43)</f>
        <v>0</v>
      </c>
      <c r="K16" s="375">
        <f>(StatementIII!K43)</f>
        <v>0</v>
      </c>
      <c r="L16" s="375">
        <f>(StatementIII!L43)</f>
        <v>0</v>
      </c>
      <c r="N16" s="376">
        <f>(StatementIII!O19)</f>
        <v>0</v>
      </c>
      <c r="O16" s="377">
        <f>(StatementIII!P19)</f>
        <v>0</v>
      </c>
    </row>
    <row r="17" spans="1:15" ht="10.5" customHeight="1" x14ac:dyDescent="0.25">
      <c r="B17" s="340" t="s">
        <v>3094</v>
      </c>
      <c r="C17" s="340" t="s">
        <v>345</v>
      </c>
      <c r="D17" s="375">
        <f>(StatementIII!D44)</f>
        <v>0</v>
      </c>
      <c r="E17" s="375">
        <f>(StatementIII!E44)</f>
        <v>0</v>
      </c>
      <c r="F17" s="375" t="e">
        <f>(#REF!)</f>
        <v>#REF!</v>
      </c>
      <c r="G17" s="375">
        <f>(StatementIII!F44)</f>
        <v>0</v>
      </c>
      <c r="H17" s="375">
        <f>(StatementIII!G44)</f>
        <v>0</v>
      </c>
      <c r="I17" s="375">
        <f>(StatementIII!H44)</f>
        <v>0</v>
      </c>
      <c r="J17" s="375">
        <f>(StatementIII!J44)</f>
        <v>0</v>
      </c>
      <c r="K17" s="375">
        <f>(StatementIII!K44)</f>
        <v>0</v>
      </c>
      <c r="L17" s="375">
        <f>(StatementIII!L44)</f>
        <v>0</v>
      </c>
      <c r="N17" s="376">
        <f>(StatementIII!O22)</f>
        <v>0</v>
      </c>
      <c r="O17" s="377">
        <f>(StatementIII!P22)</f>
        <v>0</v>
      </c>
    </row>
    <row r="18" spans="1:15" ht="10.5" customHeight="1" x14ac:dyDescent="0.25">
      <c r="B18" s="340" t="s">
        <v>3095</v>
      </c>
      <c r="C18" s="340" t="s">
        <v>345</v>
      </c>
      <c r="D18" s="375">
        <f>(StatementIII!D45)</f>
        <v>-663.58352733893003</v>
      </c>
      <c r="E18" s="375">
        <f>(StatementIII!E45)</f>
        <v>-10.297075706279998</v>
      </c>
      <c r="F18" s="375" t="e">
        <f>(#REF!)</f>
        <v>#REF!</v>
      </c>
      <c r="G18" s="375" t="str">
        <f>(StatementIII!F45)</f>
        <v>NA</v>
      </c>
      <c r="H18" s="375">
        <f>(StatementIII!G45)</f>
        <v>-673.88060304520991</v>
      </c>
      <c r="I18" s="375">
        <f>(StatementIII!H45)</f>
        <v>0</v>
      </c>
      <c r="J18" s="375">
        <f>(StatementIII!J45)</f>
        <v>-135.29023976027301</v>
      </c>
      <c r="K18" s="375">
        <f>(StatementIII!K45)</f>
        <v>-115.68815976931099</v>
      </c>
      <c r="L18" s="375">
        <f>(StatementIII!L45)</f>
        <v>-831.39206023887039</v>
      </c>
      <c r="N18" s="376" t="e">
        <f>(#REF!)</f>
        <v>#REF!</v>
      </c>
      <c r="O18" s="377" t="e">
        <f>(#REF!)</f>
        <v>#REF!</v>
      </c>
    </row>
    <row r="19" spans="1:15" ht="10.5" customHeight="1" x14ac:dyDescent="0.25">
      <c r="A19" s="378"/>
      <c r="B19" s="340" t="s">
        <v>3096</v>
      </c>
      <c r="C19" s="378" t="s">
        <v>345</v>
      </c>
      <c r="D19" s="375" t="e">
        <f>(#REF!)</f>
        <v>#REF!</v>
      </c>
      <c r="E19" s="375" t="e">
        <f>(#REF!)</f>
        <v>#REF!</v>
      </c>
      <c r="F19" s="375" t="e">
        <f>(#REF!)</f>
        <v>#REF!</v>
      </c>
      <c r="G19" s="375" t="e">
        <f>(#REF!)</f>
        <v>#REF!</v>
      </c>
      <c r="H19" s="375" t="e">
        <f>(#REF!)</f>
        <v>#REF!</v>
      </c>
      <c r="I19" s="375" t="e">
        <f>(#REF!)</f>
        <v>#REF!</v>
      </c>
      <c r="J19" s="375" t="e">
        <f>(#REF!)</f>
        <v>#REF!</v>
      </c>
      <c r="K19" s="375" t="e">
        <f>(#REF!)</f>
        <v>#REF!</v>
      </c>
      <c r="L19" s="375" t="e">
        <f>(#REF!)</f>
        <v>#REF!</v>
      </c>
      <c r="N19" s="376" t="e">
        <f>(#REF!)</f>
        <v>#REF!</v>
      </c>
      <c r="O19" s="377" t="e">
        <f>(#REF!)</f>
        <v>#REF!</v>
      </c>
    </row>
    <row r="20" spans="1:15" ht="10.5" customHeight="1" x14ac:dyDescent="0.25">
      <c r="A20" s="378"/>
      <c r="B20" s="378" t="s">
        <v>3044</v>
      </c>
      <c r="C20" s="378" t="s">
        <v>345</v>
      </c>
      <c r="D20" s="375" t="e">
        <f>(#REF!)</f>
        <v>#REF!</v>
      </c>
      <c r="E20" s="375" t="e">
        <f>(#REF!)</f>
        <v>#REF!</v>
      </c>
      <c r="F20" s="375" t="e">
        <f>(#REF!)</f>
        <v>#REF!</v>
      </c>
      <c r="G20" s="375" t="e">
        <f>(#REF!)</f>
        <v>#REF!</v>
      </c>
      <c r="H20" s="375" t="e">
        <f>(#REF!)</f>
        <v>#REF!</v>
      </c>
      <c r="I20" s="375" t="e">
        <f>(#REF!)</f>
        <v>#REF!</v>
      </c>
      <c r="J20" s="375" t="e">
        <f>(#REF!)</f>
        <v>#REF!</v>
      </c>
      <c r="K20" s="375" t="e">
        <f>(#REF!)</f>
        <v>#REF!</v>
      </c>
      <c r="L20" s="375" t="e">
        <f>(#REF!)</f>
        <v>#REF!</v>
      </c>
      <c r="N20" s="376">
        <f>(StatementIII!O26)</f>
        <v>0</v>
      </c>
      <c r="O20" s="377">
        <f>(StatementIII!P26)</f>
        <v>0</v>
      </c>
    </row>
    <row r="21" spans="1:15" ht="12" customHeight="1" x14ac:dyDescent="0.25">
      <c r="A21" s="378"/>
      <c r="B21" s="340" t="s">
        <v>3048</v>
      </c>
      <c r="C21" s="378" t="s">
        <v>345</v>
      </c>
      <c r="D21" s="375">
        <f>(Table6!E119)</f>
        <v>1.8189894035458565E-12</v>
      </c>
      <c r="E21" s="375">
        <f>(Table6!F119)</f>
        <v>0</v>
      </c>
      <c r="F21" s="375" t="e">
        <f>(#REF!)</f>
        <v>#REF!</v>
      </c>
      <c r="G21" s="375">
        <f>(Table6!G119)</f>
        <v>0</v>
      </c>
      <c r="H21" s="375">
        <f>(Table6!H119)</f>
        <v>-5.4569682106375694E-12</v>
      </c>
      <c r="I21" s="375">
        <f>(Table6!I119)</f>
        <v>0</v>
      </c>
      <c r="J21" s="375">
        <f>(Table6!K119)</f>
        <v>9.0949470177292824E-13</v>
      </c>
      <c r="K21" s="375">
        <f>(Table6!L119)</f>
        <v>0</v>
      </c>
      <c r="L21" s="375">
        <f>(Table6!M119)</f>
        <v>7.2759576141834259E-12</v>
      </c>
      <c r="N21" s="376">
        <f>(Table6!P8)</f>
        <v>7.2759576141834259E-12</v>
      </c>
      <c r="O21" s="377">
        <f>(Table6!Q8)</f>
        <v>-1.4551915228366852E-11</v>
      </c>
    </row>
    <row r="22" spans="1:15" ht="10.5" customHeight="1" x14ac:dyDescent="0.25">
      <c r="A22" s="378"/>
      <c r="B22" s="340" t="s">
        <v>3049</v>
      </c>
      <c r="C22" s="378" t="s">
        <v>345</v>
      </c>
      <c r="D22" s="375">
        <f>(Table6!E125)</f>
        <v>1.8189894035458565E-12</v>
      </c>
      <c r="E22" s="375">
        <f>(Table6!F125)</f>
        <v>0</v>
      </c>
      <c r="F22" s="375" t="e">
        <f>(#REF!)</f>
        <v>#REF!</v>
      </c>
      <c r="G22" s="375">
        <f>(Table6!G125)</f>
        <v>0</v>
      </c>
      <c r="H22" s="375">
        <f>(Table6!H125)</f>
        <v>0</v>
      </c>
      <c r="I22" s="375">
        <f>(Table6!I125)</f>
        <v>0</v>
      </c>
      <c r="J22" s="375">
        <f>(Table6!K125)</f>
        <v>9.0949470177292824E-13</v>
      </c>
      <c r="K22" s="375">
        <f>(Table6!L125)</f>
        <v>0</v>
      </c>
      <c r="L22" s="375">
        <f>(Table6!M125)</f>
        <v>0</v>
      </c>
      <c r="N22" s="376">
        <f>(Table6!P9)</f>
        <v>0</v>
      </c>
      <c r="O22" s="377">
        <f>(Table6!Q9)</f>
        <v>7.2759576141834259E-12</v>
      </c>
    </row>
    <row r="23" spans="1:15" ht="10.5" customHeight="1" x14ac:dyDescent="0.25">
      <c r="A23" s="378"/>
      <c r="B23" s="340" t="s">
        <v>3050</v>
      </c>
      <c r="C23" s="378" t="s">
        <v>345</v>
      </c>
      <c r="D23" s="375">
        <f>(Table6!E120)</f>
        <v>-1.9999999926767487E-4</v>
      </c>
      <c r="E23" s="375">
        <f>(Table6!F120)</f>
        <v>0</v>
      </c>
      <c r="F23" s="375" t="e">
        <f>(#REF!)</f>
        <v>#REF!</v>
      </c>
      <c r="G23" s="375">
        <f>(Table6!G120)</f>
        <v>0</v>
      </c>
      <c r="H23" s="375">
        <f>(Table6!H120)</f>
        <v>-2.0000000290565367E-4</v>
      </c>
      <c r="I23" s="375">
        <f>(Table6!I120)</f>
        <v>0</v>
      </c>
      <c r="J23" s="375">
        <f>(Table6!K120)</f>
        <v>0</v>
      </c>
      <c r="K23" s="375">
        <f>(Table6!L120)</f>
        <v>0</v>
      </c>
      <c r="L23" s="375">
        <f>(Table6!M120)</f>
        <v>-1.9999999926767487E-4</v>
      </c>
      <c r="N23" s="376">
        <f>(Table6!P22)</f>
        <v>0</v>
      </c>
      <c r="O23" s="377">
        <f>(Table6!Q22)</f>
        <v>0</v>
      </c>
    </row>
    <row r="24" spans="1:15" ht="10.5" customHeight="1" x14ac:dyDescent="0.25">
      <c r="A24" s="381"/>
      <c r="B24" s="381" t="s">
        <v>3051</v>
      </c>
      <c r="C24" s="381" t="s">
        <v>345</v>
      </c>
      <c r="D24" s="383">
        <f>(Table6!E122)</f>
        <v>-9.0949470177292824E-13</v>
      </c>
      <c r="E24" s="383">
        <f>(Table6!F122)</f>
        <v>0</v>
      </c>
      <c r="F24" s="383" t="e">
        <f>(#REF!)</f>
        <v>#REF!</v>
      </c>
      <c r="G24" s="383">
        <f>(Table6!G122)</f>
        <v>0</v>
      </c>
      <c r="H24" s="383">
        <f>(Table6!H122)</f>
        <v>-9.0949470177292824E-13</v>
      </c>
      <c r="I24" s="383">
        <f>(Table6!I122)</f>
        <v>0</v>
      </c>
      <c r="J24" s="383">
        <f>(Table6!K122)</f>
        <v>-8.0033202287665972E-14</v>
      </c>
      <c r="K24" s="383">
        <f>(Table6!L122)</f>
        <v>0</v>
      </c>
      <c r="L24" s="383">
        <f>(Table6!M122)</f>
        <v>0</v>
      </c>
      <c r="N24" s="388">
        <f>(Table6!P64)</f>
        <v>0</v>
      </c>
      <c r="O24" s="389">
        <f>(Table6!Q64)</f>
        <v>0</v>
      </c>
    </row>
    <row r="25" spans="1:15" ht="12.9" customHeight="1" x14ac:dyDescent="0.25">
      <c r="A25" s="369" t="s">
        <v>3097</v>
      </c>
      <c r="C25" s="340" t="s">
        <v>345</v>
      </c>
      <c r="D25" s="375"/>
      <c r="E25" s="375"/>
      <c r="F25" s="375"/>
      <c r="G25" s="375"/>
      <c r="H25" s="375"/>
      <c r="I25" s="375"/>
      <c r="J25" s="375"/>
      <c r="K25" s="375"/>
      <c r="L25" s="375"/>
      <c r="N25" s="376"/>
      <c r="O25" s="377"/>
    </row>
    <row r="26" spans="1:15" ht="12.15" customHeight="1" x14ac:dyDescent="0.25">
      <c r="B26" s="340" t="s">
        <v>3053</v>
      </c>
      <c r="C26" s="340" t="s">
        <v>345</v>
      </c>
      <c r="D26" s="375" t="e">
        <f>(#REF!)</f>
        <v>#REF!</v>
      </c>
      <c r="E26" s="375" t="e">
        <f>(#REF!)</f>
        <v>#REF!</v>
      </c>
      <c r="F26" s="375" t="e">
        <f>(#REF!)</f>
        <v>#REF!</v>
      </c>
      <c r="G26" s="375" t="e">
        <f>(#REF!)</f>
        <v>#REF!</v>
      </c>
      <c r="H26" s="375" t="e">
        <f>(#REF!)</f>
        <v>#REF!</v>
      </c>
      <c r="I26" s="375" t="e">
        <f>(#REF!)</f>
        <v>#REF!</v>
      </c>
      <c r="J26" s="375" t="e">
        <f>(#REF!)</f>
        <v>#REF!</v>
      </c>
      <c r="K26" s="375" t="e">
        <f>(#REF!)</f>
        <v>#REF!</v>
      </c>
      <c r="L26" s="375" t="e">
        <f>(#REF!)</f>
        <v>#REF!</v>
      </c>
      <c r="N26" s="390"/>
      <c r="O26" s="391"/>
    </row>
    <row r="27" spans="1:15" ht="10.5" customHeight="1" x14ac:dyDescent="0.25">
      <c r="B27" s="340" t="s">
        <v>3054</v>
      </c>
      <c r="C27" s="340" t="s">
        <v>345</v>
      </c>
      <c r="D27" s="375" t="e">
        <f>(#REF!)</f>
        <v>#REF!</v>
      </c>
      <c r="E27" s="375" t="e">
        <f>(#REF!)</f>
        <v>#REF!</v>
      </c>
      <c r="F27" s="375" t="e">
        <f>(#REF!)</f>
        <v>#REF!</v>
      </c>
      <c r="G27" s="375" t="e">
        <f>(#REF!)</f>
        <v>#REF!</v>
      </c>
      <c r="H27" s="375" t="e">
        <f>(#REF!)</f>
        <v>#REF!</v>
      </c>
      <c r="I27" s="375" t="e">
        <f>(#REF!)</f>
        <v>#REF!</v>
      </c>
      <c r="J27" s="375" t="e">
        <f>(#REF!)</f>
        <v>#REF!</v>
      </c>
      <c r="K27" s="375" t="e">
        <f>(#REF!)</f>
        <v>#REF!</v>
      </c>
      <c r="L27" s="375" t="e">
        <f>(#REF!)</f>
        <v>#REF!</v>
      </c>
      <c r="N27" s="390"/>
      <c r="O27" s="391"/>
    </row>
    <row r="28" spans="1:15" ht="10.5" customHeight="1" x14ac:dyDescent="0.25">
      <c r="B28" s="340" t="s">
        <v>3056</v>
      </c>
      <c r="C28" s="340" t="s">
        <v>345</v>
      </c>
      <c r="D28" s="375" t="e">
        <f>(#REF!)</f>
        <v>#REF!</v>
      </c>
      <c r="E28" s="375" t="e">
        <f>(#REF!)</f>
        <v>#REF!</v>
      </c>
      <c r="F28" s="375" t="e">
        <f>(#REF!)</f>
        <v>#REF!</v>
      </c>
      <c r="G28" s="375" t="e">
        <f>(#REF!)</f>
        <v>#REF!</v>
      </c>
      <c r="H28" s="375" t="e">
        <f>(#REF!)</f>
        <v>#REF!</v>
      </c>
      <c r="I28" s="375" t="e">
        <f>(#REF!)</f>
        <v>#REF!</v>
      </c>
      <c r="J28" s="375" t="e">
        <f>(#REF!)</f>
        <v>#REF!</v>
      </c>
      <c r="K28" s="375" t="e">
        <f>(#REF!)</f>
        <v>#REF!</v>
      </c>
      <c r="L28" s="375" t="e">
        <f>(#REF!)</f>
        <v>#REF!</v>
      </c>
      <c r="N28" s="390"/>
      <c r="O28" s="391"/>
    </row>
    <row r="29" spans="1:15" ht="10.5" customHeight="1" x14ac:dyDescent="0.25">
      <c r="B29" s="340" t="s">
        <v>3098</v>
      </c>
      <c r="C29" s="340" t="s">
        <v>345</v>
      </c>
      <c r="D29" s="375" t="e">
        <f>#REF!</f>
        <v>#REF!</v>
      </c>
      <c r="E29" s="375" t="e">
        <f>#REF!</f>
        <v>#REF!</v>
      </c>
      <c r="F29" s="375" t="e">
        <f>#REF!</f>
        <v>#REF!</v>
      </c>
      <c r="G29" s="375" t="e">
        <f>#REF!</f>
        <v>#REF!</v>
      </c>
      <c r="H29" s="375" t="e">
        <f>#REF!</f>
        <v>#REF!</v>
      </c>
      <c r="I29" s="375" t="e">
        <f>#REF!</f>
        <v>#REF!</v>
      </c>
      <c r="J29" s="375" t="e">
        <f>#REF!</f>
        <v>#REF!</v>
      </c>
      <c r="K29" s="375" t="e">
        <f>#REF!</f>
        <v>#REF!</v>
      </c>
      <c r="L29" s="375" t="e">
        <f>#REF!</f>
        <v>#REF!</v>
      </c>
      <c r="N29" s="390"/>
      <c r="O29" s="391"/>
    </row>
    <row r="30" spans="1:15" ht="10.5" customHeight="1" x14ac:dyDescent="0.25">
      <c r="B30" s="340" t="s">
        <v>3099</v>
      </c>
      <c r="C30" s="340" t="s">
        <v>345</v>
      </c>
      <c r="D30" s="375" t="e">
        <f>(#REF!)</f>
        <v>#REF!</v>
      </c>
      <c r="E30" s="375" t="e">
        <f>(#REF!)</f>
        <v>#REF!</v>
      </c>
      <c r="F30" s="375" t="e">
        <f>(#REF!)</f>
        <v>#REF!</v>
      </c>
      <c r="G30" s="375" t="e">
        <f>(#REF!)</f>
        <v>#REF!</v>
      </c>
      <c r="H30" s="375" t="e">
        <f>(#REF!)</f>
        <v>#REF!</v>
      </c>
      <c r="I30" s="375" t="e">
        <f>(#REF!)</f>
        <v>#REF!</v>
      </c>
      <c r="J30" s="375" t="e">
        <f>(#REF!)</f>
        <v>#REF!</v>
      </c>
      <c r="K30" s="375" t="e">
        <f>(#REF!)</f>
        <v>#REF!</v>
      </c>
      <c r="L30" s="375" t="e">
        <f>(#REF!)</f>
        <v>#REF!</v>
      </c>
      <c r="N30" s="390"/>
      <c r="O30" s="391"/>
    </row>
    <row r="31" spans="1:15" ht="10.5" customHeight="1" x14ac:dyDescent="0.25">
      <c r="B31" s="340" t="s">
        <v>3100</v>
      </c>
      <c r="C31" s="378" t="s">
        <v>345</v>
      </c>
      <c r="D31" s="375" t="e">
        <f>#REF!</f>
        <v>#REF!</v>
      </c>
      <c r="E31" s="375" t="e">
        <f>#REF!</f>
        <v>#REF!</v>
      </c>
      <c r="F31" s="375" t="e">
        <f>#REF!</f>
        <v>#REF!</v>
      </c>
      <c r="G31" s="375" t="e">
        <f>#REF!</f>
        <v>#REF!</v>
      </c>
      <c r="H31" s="375" t="e">
        <f>#REF!</f>
        <v>#REF!</v>
      </c>
      <c r="I31" s="375" t="e">
        <f>#REF!</f>
        <v>#REF!</v>
      </c>
      <c r="J31" s="375" t="e">
        <f>#REF!</f>
        <v>#REF!</v>
      </c>
      <c r="K31" s="375" t="e">
        <f>#REF!</f>
        <v>#REF!</v>
      </c>
      <c r="L31" s="375" t="e">
        <f>#REF!</f>
        <v>#REF!</v>
      </c>
      <c r="N31" s="390"/>
      <c r="O31" s="391"/>
    </row>
    <row r="32" spans="1:15" ht="10.5" customHeight="1" x14ac:dyDescent="0.25">
      <c r="A32" s="381"/>
      <c r="B32" s="381" t="s">
        <v>3059</v>
      </c>
      <c r="C32" s="381" t="s">
        <v>345</v>
      </c>
      <c r="D32" s="383" t="e">
        <f>(#REF!)</f>
        <v>#REF!</v>
      </c>
      <c r="E32" s="383" t="e">
        <f>(#REF!)</f>
        <v>#REF!</v>
      </c>
      <c r="F32" s="383" t="e">
        <f>(#REF!)</f>
        <v>#REF!</v>
      </c>
      <c r="G32" s="383" t="e">
        <f>(#REF!)</f>
        <v>#REF!</v>
      </c>
      <c r="H32" s="383" t="e">
        <f>(#REF!)</f>
        <v>#REF!</v>
      </c>
      <c r="I32" s="383" t="e">
        <f>(#REF!)</f>
        <v>#REF!</v>
      </c>
      <c r="J32" s="383" t="e">
        <f>(#REF!)</f>
        <v>#REF!</v>
      </c>
      <c r="K32" s="383" t="e">
        <f>(#REF!)</f>
        <v>#REF!</v>
      </c>
      <c r="L32" s="383" t="e">
        <f>(#REF!)</f>
        <v>#REF!</v>
      </c>
      <c r="N32" s="384"/>
      <c r="O32" s="385"/>
    </row>
    <row r="33" spans="1:15" ht="12" customHeight="1" x14ac:dyDescent="0.25">
      <c r="A33" s="369" t="s">
        <v>3060</v>
      </c>
      <c r="B33" s="378"/>
      <c r="C33" s="378"/>
      <c r="D33" s="375"/>
      <c r="E33" s="375"/>
      <c r="F33" s="375"/>
      <c r="G33" s="375"/>
      <c r="H33" s="375"/>
      <c r="I33" s="375"/>
      <c r="J33" s="375"/>
      <c r="K33" s="375"/>
      <c r="L33" s="375"/>
      <c r="N33" s="376"/>
      <c r="O33" s="377"/>
    </row>
    <row r="34" spans="1:15" ht="12" customHeight="1" x14ac:dyDescent="0.25">
      <c r="A34" s="369"/>
      <c r="B34" s="378" t="s">
        <v>3061</v>
      </c>
      <c r="C34" s="378" t="s">
        <v>345</v>
      </c>
      <c r="D34" s="375">
        <f>(Table7!E111)</f>
        <v>-4.0000000028612703E-3</v>
      </c>
      <c r="E34" s="375">
        <f>(Table7!F111)</f>
        <v>8.9999999998155999E-3</v>
      </c>
      <c r="F34" s="375" t="e">
        <f>(#REF!)</f>
        <v>#REF!</v>
      </c>
      <c r="G34" s="375">
        <f>(Table7!G111)</f>
        <v>-1.9999999999527063E-3</v>
      </c>
      <c r="H34" s="375">
        <f>(Table7!H111)</f>
        <v>2.9999999994743121E-3</v>
      </c>
      <c r="I34" s="375">
        <f>(Table7!I111)</f>
        <v>-7.0000000012806485E-3</v>
      </c>
      <c r="J34" s="375">
        <f>(Table7!K111)</f>
        <v>-2.400000000017144E-2</v>
      </c>
      <c r="K34" s="375">
        <f>(Table7!L111)</f>
        <v>2.9999999969732016E-3</v>
      </c>
      <c r="L34" s="375">
        <f>(Table7!M111)</f>
        <v>-9.9999999861211109E-4</v>
      </c>
      <c r="N34" s="376">
        <f>(Table7!P8)</f>
        <v>-3.637978807091713E-12</v>
      </c>
      <c r="O34" s="377">
        <f>(Table7!Q8)</f>
        <v>-3.637978807091713E-12</v>
      </c>
    </row>
    <row r="35" spans="1:15" ht="10.5" customHeight="1" x14ac:dyDescent="0.25">
      <c r="A35" s="378"/>
      <c r="B35" s="378" t="s">
        <v>3062</v>
      </c>
      <c r="C35" s="378" t="s">
        <v>345</v>
      </c>
      <c r="D35" s="375" t="e">
        <f>(#REF!)</f>
        <v>#REF!</v>
      </c>
      <c r="E35" s="375" t="e">
        <f>(#REF!)</f>
        <v>#REF!</v>
      </c>
      <c r="F35" s="375" t="e">
        <f>(#REF!)</f>
        <v>#REF!</v>
      </c>
      <c r="G35" s="375" t="e">
        <f>(#REF!)</f>
        <v>#REF!</v>
      </c>
      <c r="H35" s="375" t="e">
        <f>(#REF!)</f>
        <v>#REF!</v>
      </c>
      <c r="I35" s="375" t="e">
        <f>(#REF!)</f>
        <v>#REF!</v>
      </c>
      <c r="J35" s="375" t="e">
        <f>(#REF!)</f>
        <v>#REF!</v>
      </c>
      <c r="K35" s="375" t="e">
        <f>(#REF!)</f>
        <v>#REF!</v>
      </c>
      <c r="L35" s="375" t="e">
        <f>(#REF!)</f>
        <v>#REF!</v>
      </c>
      <c r="N35" s="376" t="e">
        <f>(#REF!)</f>
        <v>#REF!</v>
      </c>
      <c r="O35" s="377" t="e">
        <f>(#REF!)</f>
        <v>#REF!</v>
      </c>
    </row>
    <row r="36" spans="1:15" ht="10.5" customHeight="1" x14ac:dyDescent="0.25">
      <c r="A36" s="378"/>
      <c r="B36" s="378" t="s">
        <v>3063</v>
      </c>
      <c r="C36" s="378" t="s">
        <v>345</v>
      </c>
      <c r="D36" s="375" t="e">
        <f>(#REF!)</f>
        <v>#REF!</v>
      </c>
      <c r="E36" s="375" t="e">
        <f>(#REF!)</f>
        <v>#REF!</v>
      </c>
      <c r="F36" s="375" t="e">
        <f>(#REF!)</f>
        <v>#REF!</v>
      </c>
      <c r="G36" s="375" t="e">
        <f>(#REF!)</f>
        <v>#REF!</v>
      </c>
      <c r="H36" s="375" t="e">
        <f>(#REF!)</f>
        <v>#REF!</v>
      </c>
      <c r="I36" s="375" t="e">
        <f>(#REF!)</f>
        <v>#REF!</v>
      </c>
      <c r="J36" s="375" t="e">
        <f>(#REF!)</f>
        <v>#REF!</v>
      </c>
      <c r="K36" s="375" t="e">
        <f>(#REF!)</f>
        <v>#REF!</v>
      </c>
      <c r="L36" s="375" t="e">
        <f>(#REF!)</f>
        <v>#REF!</v>
      </c>
      <c r="N36" s="387" t="e">
        <f>(#REF!)</f>
        <v>#REF!</v>
      </c>
      <c r="O36" s="377" t="e">
        <f>(#REF!)</f>
        <v>#REF!</v>
      </c>
    </row>
    <row r="37" spans="1:15" ht="10.5" customHeight="1" x14ac:dyDescent="0.25">
      <c r="A37" s="378"/>
      <c r="B37" s="378" t="s">
        <v>3064</v>
      </c>
      <c r="C37" s="378" t="s">
        <v>345</v>
      </c>
      <c r="D37" s="375" t="e">
        <f>(#REF!)</f>
        <v>#REF!</v>
      </c>
      <c r="E37" s="375" t="e">
        <f>(#REF!)</f>
        <v>#REF!</v>
      </c>
      <c r="F37" s="375" t="e">
        <f>(#REF!)</f>
        <v>#REF!</v>
      </c>
      <c r="G37" s="375" t="e">
        <f>(#REF!)</f>
        <v>#REF!</v>
      </c>
      <c r="H37" s="375" t="e">
        <f>(#REF!)</f>
        <v>#REF!</v>
      </c>
      <c r="I37" s="375" t="e">
        <f>(#REF!)</f>
        <v>#REF!</v>
      </c>
      <c r="J37" s="375" t="e">
        <f>(#REF!)</f>
        <v>#REF!</v>
      </c>
      <c r="K37" s="375" t="e">
        <f>(#REF!)</f>
        <v>#REF!</v>
      </c>
      <c r="L37" s="375" t="e">
        <f>(#REF!)</f>
        <v>#REF!</v>
      </c>
      <c r="N37" s="387" t="e">
        <f>(#REF!)</f>
        <v>#REF!</v>
      </c>
      <c r="O37" s="377" t="e">
        <f>(#REF!)</f>
        <v>#REF!</v>
      </c>
    </row>
    <row r="38" spans="1:15" ht="10.5" customHeight="1" x14ac:dyDescent="0.25">
      <c r="A38" s="378"/>
      <c r="B38" s="378" t="s">
        <v>3101</v>
      </c>
      <c r="C38" s="378" t="s">
        <v>345</v>
      </c>
      <c r="D38" s="375" t="e">
        <f>(#REF!)</f>
        <v>#REF!</v>
      </c>
      <c r="E38" s="375" t="e">
        <f>(#REF!)</f>
        <v>#REF!</v>
      </c>
      <c r="F38" s="375" t="e">
        <f>(#REF!)</f>
        <v>#REF!</v>
      </c>
      <c r="G38" s="375" t="e">
        <f>(#REF!)</f>
        <v>#REF!</v>
      </c>
      <c r="H38" s="375" t="e">
        <f>(#REF!)</f>
        <v>#REF!</v>
      </c>
      <c r="I38" s="375" t="e">
        <f>(#REF!)</f>
        <v>#REF!</v>
      </c>
      <c r="J38" s="375" t="e">
        <f>(#REF!)</f>
        <v>#REF!</v>
      </c>
      <c r="K38" s="375" t="e">
        <f>(#REF!)</f>
        <v>#REF!</v>
      </c>
      <c r="L38" s="375" t="e">
        <f>(#REF!)</f>
        <v>#REF!</v>
      </c>
      <c r="N38" s="387" t="e">
        <f>(#REF!)</f>
        <v>#REF!</v>
      </c>
      <c r="O38" s="377" t="e">
        <f>(#REF!)</f>
        <v>#REF!</v>
      </c>
    </row>
    <row r="39" spans="1:15" ht="10.5" customHeight="1" x14ac:dyDescent="0.25">
      <c r="A39" s="378"/>
      <c r="B39" s="378" t="s">
        <v>3065</v>
      </c>
      <c r="C39" s="378" t="s">
        <v>345</v>
      </c>
      <c r="D39" s="375" t="e">
        <f>(#REF!)</f>
        <v>#REF!</v>
      </c>
      <c r="E39" s="375" t="e">
        <f>(#REF!)</f>
        <v>#REF!</v>
      </c>
      <c r="F39" s="375" t="e">
        <f>(#REF!)</f>
        <v>#REF!</v>
      </c>
      <c r="G39" s="375" t="e">
        <f>(#REF!)</f>
        <v>#REF!</v>
      </c>
      <c r="H39" s="375" t="e">
        <f>(#REF!)</f>
        <v>#REF!</v>
      </c>
      <c r="I39" s="375" t="e">
        <f>(#REF!)</f>
        <v>#REF!</v>
      </c>
      <c r="J39" s="375" t="e">
        <f>(#REF!)</f>
        <v>#REF!</v>
      </c>
      <c r="K39" s="375" t="e">
        <f>(#REF!)</f>
        <v>#REF!</v>
      </c>
      <c r="L39" s="375" t="e">
        <f>(#REF!)</f>
        <v>#REF!</v>
      </c>
      <c r="M39" s="378"/>
      <c r="N39" s="376" t="e">
        <f>(#REF!)</f>
        <v>#REF!</v>
      </c>
      <c r="O39" s="377" t="e">
        <f>(#REF!)</f>
        <v>#REF!</v>
      </c>
    </row>
    <row r="40" spans="1:15" ht="10.5" customHeight="1" x14ac:dyDescent="0.25">
      <c r="A40" s="378"/>
      <c r="B40" s="378" t="s">
        <v>3066</v>
      </c>
      <c r="C40" s="378" t="s">
        <v>345</v>
      </c>
      <c r="D40" s="375" t="e">
        <f>(#REF!)</f>
        <v>#REF!</v>
      </c>
      <c r="E40" s="375" t="e">
        <f>(#REF!)</f>
        <v>#REF!</v>
      </c>
      <c r="F40" s="375" t="e">
        <f>(#REF!)</f>
        <v>#REF!</v>
      </c>
      <c r="G40" s="375" t="e">
        <f>(#REF!)</f>
        <v>#REF!</v>
      </c>
      <c r="H40" s="375" t="e">
        <f>(#REF!)</f>
        <v>#REF!</v>
      </c>
      <c r="I40" s="375" t="e">
        <f>(#REF!)</f>
        <v>#REF!</v>
      </c>
      <c r="J40" s="375" t="e">
        <f>(#REF!)</f>
        <v>#REF!</v>
      </c>
      <c r="K40" s="375" t="e">
        <f>(#REF!)</f>
        <v>#REF!</v>
      </c>
      <c r="L40" s="375" t="e">
        <f>(#REF!)</f>
        <v>#REF!</v>
      </c>
      <c r="N40" s="376" t="e">
        <f>(#REF!)</f>
        <v>#REF!</v>
      </c>
      <c r="O40" s="377" t="e">
        <f>(#REF!)</f>
        <v>#REF!</v>
      </c>
    </row>
    <row r="41" spans="1:15" ht="10.5" customHeight="1" x14ac:dyDescent="0.25">
      <c r="A41" s="392"/>
      <c r="B41" s="392" t="s">
        <v>3067</v>
      </c>
      <c r="C41" s="392" t="s">
        <v>345</v>
      </c>
      <c r="D41" s="393" t="e">
        <f>(#REF!)</f>
        <v>#REF!</v>
      </c>
      <c r="E41" s="393" t="e">
        <f>(#REF!)</f>
        <v>#REF!</v>
      </c>
      <c r="F41" s="393" t="e">
        <f>(#REF!)</f>
        <v>#REF!</v>
      </c>
      <c r="G41" s="393" t="e">
        <f>(#REF!)</f>
        <v>#REF!</v>
      </c>
      <c r="H41" s="393" t="e">
        <f>(#REF!)</f>
        <v>#REF!</v>
      </c>
      <c r="I41" s="393" t="e">
        <f>(#REF!)</f>
        <v>#REF!</v>
      </c>
      <c r="J41" s="393" t="e">
        <f>(#REF!)</f>
        <v>#REF!</v>
      </c>
      <c r="K41" s="393" t="e">
        <f>(#REF!)</f>
        <v>#REF!</v>
      </c>
      <c r="L41" s="393" t="e">
        <f>(#REF!)</f>
        <v>#REF!</v>
      </c>
      <c r="N41" s="394" t="e">
        <f>(#REF!)</f>
        <v>#REF!</v>
      </c>
      <c r="O41" s="395" t="e">
        <f>(#REF!)</f>
        <v>#REF!</v>
      </c>
    </row>
    <row r="42" spans="1:15" ht="12" customHeight="1" x14ac:dyDescent="0.25">
      <c r="A42" s="340" t="s">
        <v>3068</v>
      </c>
      <c r="D42" s="396"/>
      <c r="E42" s="396"/>
      <c r="F42" s="396"/>
      <c r="G42" s="396"/>
      <c r="H42" s="396"/>
      <c r="I42" s="396"/>
      <c r="J42" s="396"/>
      <c r="K42" s="396"/>
      <c r="L42" s="396"/>
    </row>
    <row r="43" spans="1:15" ht="10.5" customHeight="1" x14ac:dyDescent="0.25">
      <c r="A43" s="340" t="s">
        <v>3102</v>
      </c>
    </row>
    <row r="44" spans="1:15" ht="10.5" customHeight="1" x14ac:dyDescent="0.25">
      <c r="A44" s="340" t="s">
        <v>3103</v>
      </c>
    </row>
    <row r="45" spans="1:15" ht="10.5" customHeight="1" x14ac:dyDescent="0.25">
      <c r="A45" s="340" t="s">
        <v>3104</v>
      </c>
    </row>
  </sheetData>
  <sheetProtection password="EECE" sheet="1" objects="1" scenarios="1" formatCells="0" formatColumns="0" formatRows="0"/>
  <mergeCells count="9">
    <mergeCell ref="L4:L5"/>
    <mergeCell ref="N4:O4"/>
    <mergeCell ref="G1:K1"/>
    <mergeCell ref="G3:H3"/>
    <mergeCell ref="A4:B5"/>
    <mergeCell ref="D4:H4"/>
    <mergeCell ref="I4:I5"/>
    <mergeCell ref="J4:J5"/>
    <mergeCell ref="K4:K5"/>
  </mergeCells>
  <pageMargins left="0.43333333333333302" right="0.43333333333333302" top="0.59027777777777801" bottom="0.59097222222222201" header="0.51180555555555496" footer="0.39374999999999999"/>
  <pageSetup firstPageNumber="0" orientation="landscape" horizontalDpi="300" verticalDpi="300"/>
  <headerFooter>
    <oddFooter>&amp;C&amp;8&amp;D &amp;T&amp;R&amp;8&amp;P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="90" zoomScaleNormal="90" workbookViewId="0"/>
  </sheetViews>
  <sheetFormatPr defaultRowHeight="13.2" x14ac:dyDescent="0.25"/>
  <cols>
    <col min="1" max="1025" width="9.109375" customWidth="1"/>
  </cols>
  <sheetData>
    <row r="1" spans="1:1" x14ac:dyDescent="0.25">
      <c r="A1" s="398" t="s">
        <v>3105</v>
      </c>
    </row>
    <row r="3" spans="1:1" x14ac:dyDescent="0.25">
      <c r="A3" t="s">
        <v>3106</v>
      </c>
    </row>
  </sheetData>
  <sheetProtection password="EECE" sheet="1" objects="1" scenarios="1" formatCells="0" formatColumns="0" formatRows="0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184</vt:i4>
      </vt:variant>
    </vt:vector>
  </HeadingPairs>
  <TitlesOfParts>
    <vt:vector size="204" baseType="lpstr">
      <vt:lpstr>Coverpage</vt:lpstr>
      <vt:lpstr>StatementI</vt:lpstr>
      <vt:lpstr>StatementII</vt:lpstr>
      <vt:lpstr>StatementIII</vt:lpstr>
      <vt:lpstr>StatementIV</vt:lpstr>
      <vt:lpstr>Table1</vt:lpstr>
      <vt:lpstr>Table2</vt:lpstr>
      <vt:lpstr>Table3</vt:lpstr>
      <vt:lpstr>Table4</vt:lpstr>
      <vt:lpstr>Table5</vt:lpstr>
      <vt:lpstr>Table6</vt:lpstr>
      <vt:lpstr>Table6B</vt:lpstr>
      <vt:lpstr>Table7</vt:lpstr>
      <vt:lpstr>Table9</vt:lpstr>
      <vt:lpstr>Annex1</vt:lpstr>
      <vt:lpstr>Annex2</vt:lpstr>
      <vt:lpstr>Consolidation Checks</vt:lpstr>
      <vt:lpstr>OtherThanCashData Checks Report</vt:lpstr>
      <vt:lpstr>Cash Data Checks Report</vt:lpstr>
      <vt:lpstr>Report Form</vt:lpstr>
      <vt:lpstr>DATA_ANNEX_1</vt:lpstr>
      <vt:lpstr>DATA_STATEMENT_II</vt:lpstr>
      <vt:lpstr>DATA_TABLE_1</vt:lpstr>
      <vt:lpstr>DATA_TABLE_2</vt:lpstr>
      <vt:lpstr>DATA_TABLE_3</vt:lpstr>
      <vt:lpstr>DATA_TABLE_4</vt:lpstr>
      <vt:lpstr>DATA_TABLE_5</vt:lpstr>
      <vt:lpstr>DATA_TABLE_6</vt:lpstr>
      <vt:lpstr>DATA_TABLE_6B</vt:lpstr>
      <vt:lpstr>DATA_TABLE_7</vt:lpstr>
      <vt:lpstr>DATA_TABLE_9</vt:lpstr>
      <vt:lpstr>METADATA_COVERPAGE_1</vt:lpstr>
      <vt:lpstr>METADATA_COVERPAGE_2</vt:lpstr>
      <vt:lpstr>Annex1!Print_Area_0</vt:lpstr>
      <vt:lpstr>Annex2!Print_Area_0</vt:lpstr>
      <vt:lpstr>'Cash Data Checks Report'!Print_Area_0</vt:lpstr>
      <vt:lpstr>Coverpage!Print_Area_0</vt:lpstr>
      <vt:lpstr>'OtherThanCashData Checks Report'!Print_Area_0</vt:lpstr>
      <vt:lpstr>StatementI!Print_Area_0</vt:lpstr>
      <vt:lpstr>StatementII!Print_Area_0</vt:lpstr>
      <vt:lpstr>StatementIII!Print_Area_0</vt:lpstr>
      <vt:lpstr>StatementIV!Print_Area_0</vt:lpstr>
      <vt:lpstr>Table1!Print_Area_0</vt:lpstr>
      <vt:lpstr>Table2!Print_Area_0</vt:lpstr>
      <vt:lpstr>Table3!Print_Area_0</vt:lpstr>
      <vt:lpstr>Table4!Print_Area_0</vt:lpstr>
      <vt:lpstr>Table5!Print_Area_0</vt:lpstr>
      <vt:lpstr>Table6!Print_Area_0</vt:lpstr>
      <vt:lpstr>Table6B!Print_Area_0</vt:lpstr>
      <vt:lpstr>Table7!Print_Area_0</vt:lpstr>
      <vt:lpstr>Table9!Print_Area_0</vt:lpstr>
      <vt:lpstr>Annex1!Print_Titles_0</vt:lpstr>
      <vt:lpstr>StatementI!Print_Titles_0</vt:lpstr>
      <vt:lpstr>StatementII!Print_Titles_0</vt:lpstr>
      <vt:lpstr>StatementIV!Print_Titles_0</vt:lpstr>
      <vt:lpstr>Table1!Print_Titles_0</vt:lpstr>
      <vt:lpstr>Table2!Print_Titles_0</vt:lpstr>
      <vt:lpstr>Table3!Print_Titles_0</vt:lpstr>
      <vt:lpstr>Table4!Print_Titles_0</vt:lpstr>
      <vt:lpstr>Table5!Print_Titles_0</vt:lpstr>
      <vt:lpstr>Table6!Print_Titles_0</vt:lpstr>
      <vt:lpstr>Table7!Print_Titles_0</vt:lpstr>
      <vt:lpstr>Table9!Print_Titles_0</vt:lpstr>
      <vt:lpstr>Report_Version_Number</vt:lpstr>
      <vt:lpstr>Report_Version_Tag</vt:lpstr>
      <vt:lpstr>Reporting_Alternate_Sender_Email</vt:lpstr>
      <vt:lpstr>Reporting_Alternate_Sender_Name</vt:lpstr>
      <vt:lpstr>Reporting_Compiling_Organization</vt:lpstr>
      <vt:lpstr>Reporting_Country_Code</vt:lpstr>
      <vt:lpstr>Reporting_Country_Fiscal_End_Day</vt:lpstr>
      <vt:lpstr>Reporting_Country_Fiscal_End_Month</vt:lpstr>
      <vt:lpstr>Reporting_Country_Name</vt:lpstr>
      <vt:lpstr>Reporting_Currency_Blank</vt:lpstr>
      <vt:lpstr>Reporting_Currency_Code</vt:lpstr>
      <vt:lpstr>Reporting_Currency_Name</vt:lpstr>
      <vt:lpstr>Reporting_Date</vt:lpstr>
      <vt:lpstr>Reporting_Period_Code</vt:lpstr>
      <vt:lpstr>Reporting_Period_Std_Code</vt:lpstr>
      <vt:lpstr>Reporting_Scale_Name</vt:lpstr>
      <vt:lpstr>Reporting_Sender_Email</vt:lpstr>
      <vt:lpstr>Reporting_Sender_Name</vt:lpstr>
      <vt:lpstr>Annex1!Z_C3088B2E_F853_4D7E_B687_C6500891DFCB_.wvu.PrintArea</vt:lpstr>
      <vt:lpstr>Annex2!Z_C3088B2E_F853_4D7E_B687_C6500891DFCB_.wvu.PrintArea</vt:lpstr>
      <vt:lpstr>'Cash Data Checks Report'!Z_C3088B2E_F853_4D7E_B687_C6500891DFCB_.wvu.PrintArea</vt:lpstr>
      <vt:lpstr>Coverpage!Z_C3088B2E_F853_4D7E_B687_C6500891DFCB_.wvu.PrintArea</vt:lpstr>
      <vt:lpstr>'OtherThanCashData Checks Report'!Z_C3088B2E_F853_4D7E_B687_C6500891DFCB_.wvu.PrintArea</vt:lpstr>
      <vt:lpstr>StatementI!Z_C3088B2E_F853_4D7E_B687_C6500891DFCB_.wvu.PrintArea</vt:lpstr>
      <vt:lpstr>StatementII!Z_C3088B2E_F853_4D7E_B687_C6500891DFCB_.wvu.PrintArea</vt:lpstr>
      <vt:lpstr>StatementIII!Z_C3088B2E_F853_4D7E_B687_C6500891DFCB_.wvu.PrintArea</vt:lpstr>
      <vt:lpstr>StatementIV!Z_C3088B2E_F853_4D7E_B687_C6500891DFCB_.wvu.PrintArea</vt:lpstr>
      <vt:lpstr>Table1!Z_C3088B2E_F853_4D7E_B687_C6500891DFCB_.wvu.PrintArea</vt:lpstr>
      <vt:lpstr>Table2!Z_C3088B2E_F853_4D7E_B687_C6500891DFCB_.wvu.PrintArea</vt:lpstr>
      <vt:lpstr>Table3!Z_C3088B2E_F853_4D7E_B687_C6500891DFCB_.wvu.PrintArea</vt:lpstr>
      <vt:lpstr>Table4!Z_C3088B2E_F853_4D7E_B687_C6500891DFCB_.wvu.PrintArea</vt:lpstr>
      <vt:lpstr>Table5!Z_C3088B2E_F853_4D7E_B687_C6500891DFCB_.wvu.PrintArea</vt:lpstr>
      <vt:lpstr>Table6!Z_C3088B2E_F853_4D7E_B687_C6500891DFCB_.wvu.PrintArea</vt:lpstr>
      <vt:lpstr>Table6B!Z_C3088B2E_F853_4D7E_B687_C6500891DFCB_.wvu.PrintArea</vt:lpstr>
      <vt:lpstr>Table7!Z_C3088B2E_F853_4D7E_B687_C6500891DFCB_.wvu.PrintArea</vt:lpstr>
      <vt:lpstr>Table9!Z_C3088B2E_F853_4D7E_B687_C6500891DFCB_.wvu.PrintArea</vt:lpstr>
      <vt:lpstr>Annex1!Z_C3088B2E_F853_4D7E_B687_C6500891DFCB_.wvu.PrintTitles</vt:lpstr>
      <vt:lpstr>StatementI!Z_C3088B2E_F853_4D7E_B687_C6500891DFCB_.wvu.PrintTitles</vt:lpstr>
      <vt:lpstr>StatementII!Z_C3088B2E_F853_4D7E_B687_C6500891DFCB_.wvu.PrintTitles</vt:lpstr>
      <vt:lpstr>StatementIV!Z_C3088B2E_F853_4D7E_B687_C6500891DFCB_.wvu.PrintTitles</vt:lpstr>
      <vt:lpstr>Table1!Z_C3088B2E_F853_4D7E_B687_C6500891DFCB_.wvu.PrintTitles</vt:lpstr>
      <vt:lpstr>Table2!Z_C3088B2E_F853_4D7E_B687_C6500891DFCB_.wvu.PrintTitles</vt:lpstr>
      <vt:lpstr>Table3!Z_C3088B2E_F853_4D7E_B687_C6500891DFCB_.wvu.PrintTitles</vt:lpstr>
      <vt:lpstr>Table4!Z_C3088B2E_F853_4D7E_B687_C6500891DFCB_.wvu.PrintTitles</vt:lpstr>
      <vt:lpstr>Table5!Z_C3088B2E_F853_4D7E_B687_C6500891DFCB_.wvu.PrintTitles</vt:lpstr>
      <vt:lpstr>Table6!Z_C3088B2E_F853_4D7E_B687_C6500891DFCB_.wvu.PrintTitles</vt:lpstr>
      <vt:lpstr>Table7!Z_C3088B2E_F853_4D7E_B687_C6500891DFCB_.wvu.PrintTitles</vt:lpstr>
      <vt:lpstr>Table9!Z_C3088B2E_F853_4D7E_B687_C6500891DFCB_.wvu.PrintTitles</vt:lpstr>
      <vt:lpstr>Annex2!Z_C3088B2E_F853_4D7E_B687_C6500891DFCB_.wvu.Rows</vt:lpstr>
      <vt:lpstr>Annex1!Z_D66484CB_9D53_43A1_A83D_11534BC40BF6_.wvu.PrintArea</vt:lpstr>
      <vt:lpstr>Annex2!Z_D66484CB_9D53_43A1_A83D_11534BC40BF6_.wvu.PrintArea</vt:lpstr>
      <vt:lpstr>'Cash Data Checks Report'!Z_D66484CB_9D53_43A1_A83D_11534BC40BF6_.wvu.PrintArea</vt:lpstr>
      <vt:lpstr>Coverpage!Z_D66484CB_9D53_43A1_A83D_11534BC40BF6_.wvu.PrintArea</vt:lpstr>
      <vt:lpstr>'OtherThanCashData Checks Report'!Z_D66484CB_9D53_43A1_A83D_11534BC40BF6_.wvu.PrintArea</vt:lpstr>
      <vt:lpstr>StatementI!Z_D66484CB_9D53_43A1_A83D_11534BC40BF6_.wvu.PrintArea</vt:lpstr>
      <vt:lpstr>StatementII!Z_D66484CB_9D53_43A1_A83D_11534BC40BF6_.wvu.PrintArea</vt:lpstr>
      <vt:lpstr>StatementIII!Z_D66484CB_9D53_43A1_A83D_11534BC40BF6_.wvu.PrintArea</vt:lpstr>
      <vt:lpstr>StatementIV!Z_D66484CB_9D53_43A1_A83D_11534BC40BF6_.wvu.PrintArea</vt:lpstr>
      <vt:lpstr>Table1!Z_D66484CB_9D53_43A1_A83D_11534BC40BF6_.wvu.PrintArea</vt:lpstr>
      <vt:lpstr>Table2!Z_D66484CB_9D53_43A1_A83D_11534BC40BF6_.wvu.PrintArea</vt:lpstr>
      <vt:lpstr>Table3!Z_D66484CB_9D53_43A1_A83D_11534BC40BF6_.wvu.PrintArea</vt:lpstr>
      <vt:lpstr>Table4!Z_D66484CB_9D53_43A1_A83D_11534BC40BF6_.wvu.PrintArea</vt:lpstr>
      <vt:lpstr>Table5!Z_D66484CB_9D53_43A1_A83D_11534BC40BF6_.wvu.PrintArea</vt:lpstr>
      <vt:lpstr>Table6!Z_D66484CB_9D53_43A1_A83D_11534BC40BF6_.wvu.PrintArea</vt:lpstr>
      <vt:lpstr>Table6B!Z_D66484CB_9D53_43A1_A83D_11534BC40BF6_.wvu.PrintArea</vt:lpstr>
      <vt:lpstr>Table7!Z_D66484CB_9D53_43A1_A83D_11534BC40BF6_.wvu.PrintArea</vt:lpstr>
      <vt:lpstr>Table9!Z_D66484CB_9D53_43A1_A83D_11534BC40BF6_.wvu.PrintArea</vt:lpstr>
      <vt:lpstr>Annex1!Z_D66484CB_9D53_43A1_A83D_11534BC40BF6_.wvu.PrintTitles</vt:lpstr>
      <vt:lpstr>StatementI!Z_D66484CB_9D53_43A1_A83D_11534BC40BF6_.wvu.PrintTitles</vt:lpstr>
      <vt:lpstr>StatementII!Z_D66484CB_9D53_43A1_A83D_11534BC40BF6_.wvu.PrintTitles</vt:lpstr>
      <vt:lpstr>StatementIV!Z_D66484CB_9D53_43A1_A83D_11534BC40BF6_.wvu.PrintTitles</vt:lpstr>
      <vt:lpstr>Table1!Z_D66484CB_9D53_43A1_A83D_11534BC40BF6_.wvu.PrintTitles</vt:lpstr>
      <vt:lpstr>Table2!Z_D66484CB_9D53_43A1_A83D_11534BC40BF6_.wvu.PrintTitles</vt:lpstr>
      <vt:lpstr>Table3!Z_D66484CB_9D53_43A1_A83D_11534BC40BF6_.wvu.PrintTitles</vt:lpstr>
      <vt:lpstr>Table4!Z_D66484CB_9D53_43A1_A83D_11534BC40BF6_.wvu.PrintTitles</vt:lpstr>
      <vt:lpstr>Table5!Z_D66484CB_9D53_43A1_A83D_11534BC40BF6_.wvu.PrintTitles</vt:lpstr>
      <vt:lpstr>Table6!Z_D66484CB_9D53_43A1_A83D_11534BC40BF6_.wvu.PrintTitles</vt:lpstr>
      <vt:lpstr>Table7!Z_D66484CB_9D53_43A1_A83D_11534BC40BF6_.wvu.PrintTitles</vt:lpstr>
      <vt:lpstr>Table9!Z_D66484CB_9D53_43A1_A83D_11534BC40BF6_.wvu.PrintTitles</vt:lpstr>
      <vt:lpstr>Annex2!Z_D66484CB_9D53_43A1_A83D_11534BC40BF6_.wvu.Rows</vt:lpstr>
      <vt:lpstr>Annex1!Z_F866C9B2_56BF_4FE4_B270_CC8FE15A5892_.wvu.PrintArea</vt:lpstr>
      <vt:lpstr>Annex2!Z_F866C9B2_56BF_4FE4_B270_CC8FE15A5892_.wvu.PrintArea</vt:lpstr>
      <vt:lpstr>'Cash Data Checks Report'!Z_F866C9B2_56BF_4FE4_B270_CC8FE15A5892_.wvu.PrintArea</vt:lpstr>
      <vt:lpstr>Coverpage!Z_F866C9B2_56BF_4FE4_B270_CC8FE15A5892_.wvu.PrintArea</vt:lpstr>
      <vt:lpstr>'OtherThanCashData Checks Report'!Z_F866C9B2_56BF_4FE4_B270_CC8FE15A5892_.wvu.PrintArea</vt:lpstr>
      <vt:lpstr>StatementI!Z_F866C9B2_56BF_4FE4_B270_CC8FE15A5892_.wvu.PrintArea</vt:lpstr>
      <vt:lpstr>StatementII!Z_F866C9B2_56BF_4FE4_B270_CC8FE15A5892_.wvu.PrintArea</vt:lpstr>
      <vt:lpstr>StatementIII!Z_F866C9B2_56BF_4FE4_B270_CC8FE15A5892_.wvu.PrintArea</vt:lpstr>
      <vt:lpstr>StatementIV!Z_F866C9B2_56BF_4FE4_B270_CC8FE15A5892_.wvu.PrintArea</vt:lpstr>
      <vt:lpstr>Table1!Z_F866C9B2_56BF_4FE4_B270_CC8FE15A5892_.wvu.PrintArea</vt:lpstr>
      <vt:lpstr>Table2!Z_F866C9B2_56BF_4FE4_B270_CC8FE15A5892_.wvu.PrintArea</vt:lpstr>
      <vt:lpstr>Table3!Z_F866C9B2_56BF_4FE4_B270_CC8FE15A5892_.wvu.PrintArea</vt:lpstr>
      <vt:lpstr>Table4!Z_F866C9B2_56BF_4FE4_B270_CC8FE15A5892_.wvu.PrintArea</vt:lpstr>
      <vt:lpstr>Table5!Z_F866C9B2_56BF_4FE4_B270_CC8FE15A5892_.wvu.PrintArea</vt:lpstr>
      <vt:lpstr>Table6!Z_F866C9B2_56BF_4FE4_B270_CC8FE15A5892_.wvu.PrintArea</vt:lpstr>
      <vt:lpstr>Table6B!Z_F866C9B2_56BF_4FE4_B270_CC8FE15A5892_.wvu.PrintArea</vt:lpstr>
      <vt:lpstr>Table7!Z_F866C9B2_56BF_4FE4_B270_CC8FE15A5892_.wvu.PrintArea</vt:lpstr>
      <vt:lpstr>Table9!Z_F866C9B2_56BF_4FE4_B270_CC8FE15A5892_.wvu.PrintArea</vt:lpstr>
      <vt:lpstr>Annex1!Z_F866C9B2_56BF_4FE4_B270_CC8FE15A5892_.wvu.PrintTitles</vt:lpstr>
      <vt:lpstr>StatementI!Z_F866C9B2_56BF_4FE4_B270_CC8FE15A5892_.wvu.PrintTitles</vt:lpstr>
      <vt:lpstr>StatementII!Z_F866C9B2_56BF_4FE4_B270_CC8FE15A5892_.wvu.PrintTitles</vt:lpstr>
      <vt:lpstr>StatementIV!Z_F866C9B2_56BF_4FE4_B270_CC8FE15A5892_.wvu.PrintTitles</vt:lpstr>
      <vt:lpstr>Table1!Z_F866C9B2_56BF_4FE4_B270_CC8FE15A5892_.wvu.PrintTitles</vt:lpstr>
      <vt:lpstr>Table2!Z_F866C9B2_56BF_4FE4_B270_CC8FE15A5892_.wvu.PrintTitles</vt:lpstr>
      <vt:lpstr>Table3!Z_F866C9B2_56BF_4FE4_B270_CC8FE15A5892_.wvu.PrintTitles</vt:lpstr>
      <vt:lpstr>Table4!Z_F866C9B2_56BF_4FE4_B270_CC8FE15A5892_.wvu.PrintTitles</vt:lpstr>
      <vt:lpstr>Table5!Z_F866C9B2_56BF_4FE4_B270_CC8FE15A5892_.wvu.PrintTitles</vt:lpstr>
      <vt:lpstr>Table6!Z_F866C9B2_56BF_4FE4_B270_CC8FE15A5892_.wvu.PrintTitles</vt:lpstr>
      <vt:lpstr>Table7!Z_F866C9B2_56BF_4FE4_B270_CC8FE15A5892_.wvu.PrintTitles</vt:lpstr>
      <vt:lpstr>Table9!Z_F866C9B2_56BF_4FE4_B270_CC8FE15A5892_.wvu.PrintTitles</vt:lpstr>
      <vt:lpstr>Annex2!Z_F866C9B2_56BF_4FE4_B270_CC8FE15A5892_.wvu.Rows</vt:lpstr>
      <vt:lpstr>Annex1!Заголовки_для_печати</vt:lpstr>
      <vt:lpstr>StatementI!Заголовки_для_печати</vt:lpstr>
      <vt:lpstr>StatementII!Заголовки_для_печати</vt:lpstr>
      <vt:lpstr>StatementIV!Заголовки_для_печати</vt:lpstr>
      <vt:lpstr>Table1!Заголовки_для_печати</vt:lpstr>
      <vt:lpstr>Table2!Заголовки_для_печати</vt:lpstr>
      <vt:lpstr>Table3!Заголовки_для_печати</vt:lpstr>
      <vt:lpstr>Table4!Заголовки_для_печати</vt:lpstr>
      <vt:lpstr>Table5!Заголовки_для_печати</vt:lpstr>
      <vt:lpstr>Table6!Заголовки_для_печати</vt:lpstr>
      <vt:lpstr>Table7!Заголовки_для_печати</vt:lpstr>
      <vt:lpstr>Table9!Заголовки_для_печати</vt:lpstr>
      <vt:lpstr>Annex1!Область_печати</vt:lpstr>
      <vt:lpstr>Annex2!Область_печати</vt:lpstr>
      <vt:lpstr>'Cash Data Checks Report'!Область_печати</vt:lpstr>
      <vt:lpstr>Coverpage!Область_печати</vt:lpstr>
      <vt:lpstr>'OtherThanCashData Checks Report'!Область_печати</vt:lpstr>
      <vt:lpstr>StatementI!Область_печати</vt:lpstr>
      <vt:lpstr>StatementII!Область_печати</vt:lpstr>
      <vt:lpstr>StatementIII!Область_печати</vt:lpstr>
      <vt:lpstr>StatementIV!Область_печати</vt:lpstr>
      <vt:lpstr>Table1!Область_печати</vt:lpstr>
      <vt:lpstr>Table2!Область_печати</vt:lpstr>
      <vt:lpstr>Table3!Область_печати</vt:lpstr>
      <vt:lpstr>Table4!Область_печати</vt:lpstr>
      <vt:lpstr>Table5!Область_печати</vt:lpstr>
      <vt:lpstr>Table6!Область_печати</vt:lpstr>
      <vt:lpstr>Table6B!Область_печати</vt:lpstr>
      <vt:lpstr>Table7!Область_печати</vt:lpstr>
      <vt:lpstr>Table9!Область_печати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GFSYQ_GFSM2014_Template - English</dc:title>
  <dc:creator>Dopuch, Nicholas</dc:creator>
  <cp:lastModifiedBy>Фимина Наталия Викторовна</cp:lastModifiedBy>
  <cp:revision>4</cp:revision>
  <cp:lastPrinted>2017-10-23T12:02:59Z</cp:lastPrinted>
  <dcterms:created xsi:type="dcterms:W3CDTF">2016-10-19T18:30:59Z</dcterms:created>
  <dcterms:modified xsi:type="dcterms:W3CDTF">2019-11-08T12:24:07Z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ntentTypeId">
    <vt:lpwstr>0x010100004051DBB1F74988811B5A3CCD41AD5E00B0718663D3B14466BB7828D11E87E1AE006186CE14888FCD4EA225B0DE96BE31B1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MMSClassification">
    <vt:lpwstr>1</vt:lpwstr>
  </property>
  <property fmtid="{D5CDD505-2E9C-101B-9397-08002B2CF9AE}" pid="8" name="MMSCountries">
    <vt:lpwstr/>
  </property>
  <property fmtid="{D5CDD505-2E9C-101B-9397-08002B2CF9AE}" pid="9" name="MMSDepartments">
    <vt:lpwstr>13</vt:lpwstr>
  </property>
  <property fmtid="{D5CDD505-2E9C-101B-9397-08002B2CF9AE}" pid="10" name="MMSTopics">
    <vt:lpwstr/>
  </property>
  <property fmtid="{D5CDD505-2E9C-101B-9397-08002B2CF9AE}" pid="11" name="ScaleCrop">
    <vt:bool>false</vt:bool>
  </property>
  <property fmtid="{D5CDD505-2E9C-101B-9397-08002B2CF9AE}" pid="12" name="ShareDoc">
    <vt:bool>false</vt:bool>
  </property>
  <property fmtid="{D5CDD505-2E9C-101B-9397-08002B2CF9AE}" pid="13" name="_AdHocReviewCycleID">
    <vt:i4>1208454542</vt:i4>
  </property>
  <property fmtid="{D5CDD505-2E9C-101B-9397-08002B2CF9AE}" pid="14" name="_AuthorEmail">
    <vt:lpwstr>NDOPUCH@imf.org</vt:lpwstr>
  </property>
  <property fmtid="{D5CDD505-2E9C-101B-9397-08002B2CF9AE}" pid="15" name="_AuthorEmailDisplayName">
    <vt:lpwstr>Dopuch, Nicholas</vt:lpwstr>
  </property>
  <property fmtid="{D5CDD505-2E9C-101B-9397-08002B2CF9AE}" pid="16" name="_EmailSubject">
    <vt:lpwstr>Final Version 1.5 Files for ICS</vt:lpwstr>
  </property>
  <property fmtid="{D5CDD505-2E9C-101B-9397-08002B2CF9AE}" pid="17" name="_NewReviewCycle">
    <vt:lpwstr/>
  </property>
  <property fmtid="{D5CDD505-2E9C-101B-9397-08002B2CF9AE}" pid="18" name="_PreviousAdHocReviewCycleID">
    <vt:i4>1456952309</vt:i4>
  </property>
  <property fmtid="{D5CDD505-2E9C-101B-9397-08002B2CF9AE}" pid="19" name="_ReviewingToolsShownOnce">
    <vt:lpwstr/>
  </property>
</Properties>
</file>