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5605" windowHeight="14235" tabRatio="567"/>
  </bookViews>
  <sheets>
    <sheet name="рейтинг" sheetId="3" r:id="rId1"/>
    <sheet name="свод" sheetId="1" state="hidden" r:id="rId2"/>
    <sheet name="1.1" sheetId="2" state="hidden" r:id="rId3"/>
    <sheet name="2.1" sheetId="4" state="hidden" r:id="rId4"/>
    <sheet name="2.2" sheetId="5" state="hidden" r:id="rId5"/>
    <sheet name="2.3" sheetId="6" state="hidden" r:id="rId6"/>
    <sheet name="2.4" sheetId="7" state="hidden" r:id="rId7"/>
    <sheet name="2.5" sheetId="8" state="hidden" r:id="rId8"/>
    <sheet name="2.6" sheetId="9" state="hidden" r:id="rId9"/>
    <sheet name="2.7" sheetId="10" state="hidden" r:id="rId10"/>
    <sheet name="2.8" sheetId="12" state="hidden" r:id="rId11"/>
    <sheet name="2.9" sheetId="13" state="hidden" r:id="rId12"/>
    <sheet name="2.10" sheetId="14" state="hidden" r:id="rId13"/>
    <sheet name="2.11" sheetId="15" state="hidden" r:id="rId14"/>
    <sheet name="2.12" sheetId="16" state="hidden" r:id="rId15"/>
    <sheet name="3.1" sheetId="17" state="hidden" r:id="rId16"/>
    <sheet name="3.2" sheetId="32" state="hidden" r:id="rId17"/>
    <sheet name="4.1" sheetId="18" state="hidden" r:id="rId18"/>
    <sheet name="5.1" sheetId="20" state="hidden" r:id="rId19"/>
    <sheet name="5.2" sheetId="21" state="hidden" r:id="rId20"/>
    <sheet name="5.3" sheetId="22" state="hidden" r:id="rId21"/>
    <sheet name="5.4" sheetId="23" state="hidden" r:id="rId22"/>
    <sheet name="6.1" sheetId="24" state="hidden" r:id="rId23"/>
    <sheet name="6.2" sheetId="25" state="hidden" r:id="rId24"/>
    <sheet name="6.3" sheetId="26" state="hidden" r:id="rId25"/>
    <sheet name="6.4" sheetId="28" state="hidden" r:id="rId26"/>
    <sheet name="7.1" sheetId="29" state="hidden" r:id="rId27"/>
    <sheet name="7.2" sheetId="30" state="hidden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xlnm._FilterDatabase" localSheetId="2" hidden="1">'1.1'!$A$3:$U$3</definedName>
    <definedName name="_xlnm._FilterDatabase" localSheetId="3" hidden="1">'2.1'!$A$3:$G$90</definedName>
    <definedName name="_xlnm._FilterDatabase" localSheetId="12" hidden="1">'2.10'!$A$3:$G$90</definedName>
    <definedName name="_xlnm._FilterDatabase" localSheetId="13" hidden="1">'2.11'!$A$3:$D$90</definedName>
    <definedName name="_xlnm._FilterDatabase" localSheetId="14" hidden="1">'2.12'!$A$3:$G$89</definedName>
    <definedName name="_xlnm._FilterDatabase" localSheetId="4" hidden="1">'2.2'!$A$3:$G$90</definedName>
    <definedName name="_xlnm._FilterDatabase" localSheetId="5" hidden="1">'2.3'!$A$3:$K$90</definedName>
    <definedName name="_xlnm._FilterDatabase" localSheetId="6" hidden="1">'2.4'!$A$5:$AH$90</definedName>
    <definedName name="_xlnm._FilterDatabase" localSheetId="7" hidden="1">'2.5'!$A$4:$J$89</definedName>
    <definedName name="_xlnm._FilterDatabase" localSheetId="8" hidden="1">'2.6'!$A$3:$E$89</definedName>
    <definedName name="_xlnm._FilterDatabase" localSheetId="9" hidden="1">'2.7'!$A$4:$D$89</definedName>
    <definedName name="_xlnm._FilterDatabase" localSheetId="10" hidden="1">'2.8'!$A$3:$D$90</definedName>
    <definedName name="_xlnm._FilterDatabase" localSheetId="11" hidden="1">'2.9'!$A$3:$D$90</definedName>
    <definedName name="_xlnm._FilterDatabase" localSheetId="15" hidden="1">'3.1'!$A$3:$H$90</definedName>
    <definedName name="_xlnm._FilterDatabase" localSheetId="17" hidden="1">'4.1'!$A$3:$H$91</definedName>
    <definedName name="_xlnm._FilterDatabase" localSheetId="18" hidden="1">'5.1'!$A$4:$D$90</definedName>
    <definedName name="_xlnm._FilterDatabase" localSheetId="19" hidden="1">'5.2'!$A$3:$H$90</definedName>
    <definedName name="_xlnm._FilterDatabase" localSheetId="20" hidden="1">'5.3'!$A$4:$C$4</definedName>
    <definedName name="_xlnm._FilterDatabase" localSheetId="21" hidden="1">'5.4'!$A$4:$C$4</definedName>
    <definedName name="_xlnm._FilterDatabase" localSheetId="22" hidden="1">'6.1'!$A$3:$D$89</definedName>
    <definedName name="_xlnm._FilterDatabase" localSheetId="23" hidden="1">'6.2'!$A$3:$D$89</definedName>
    <definedName name="_xlnm._FilterDatabase" localSheetId="24" hidden="1">'6.3'!$A$3:$I$3</definedName>
    <definedName name="_xlnm._FilterDatabase" localSheetId="25" hidden="1">'6.4'!$A$3:$E$90</definedName>
    <definedName name="_xlnm._FilterDatabase" localSheetId="26" hidden="1">'7.1'!$A$3:$D$89</definedName>
    <definedName name="_xlnm._FilterDatabase" localSheetId="27" hidden="1">'7.2'!$A$3:$D$89</definedName>
    <definedName name="_xlnm._FilterDatabase" localSheetId="0" hidden="1">рейтинг!$A$8:$J$93</definedName>
    <definedName name="_xlnm._FilterDatabase" localSheetId="1" hidden="1">свод!$A$5:$E$91</definedName>
    <definedName name="Data_s102" localSheetId="7">[1]МО!#REF!</definedName>
    <definedName name="Data_s102">[2]Лист2!#REF!</definedName>
    <definedName name="Data_s112">[2]Лист2!#REF!</definedName>
    <definedName name="Data_s42" localSheetId="7">[1]МО!#REF!</definedName>
    <definedName name="Data_s42">[2]Лист2!#REF!</definedName>
    <definedName name="Data_s52">[2]Лист2!#REF!</definedName>
    <definedName name="Data_s62" localSheetId="7">[1]МО!#REF!</definedName>
    <definedName name="Data_s62">[2]Лист2!#REF!</definedName>
    <definedName name="Data_s72" localSheetId="7">[1]МО!#REF!</definedName>
    <definedName name="Data_s72">[2]Лист2!#REF!</definedName>
    <definedName name="Data_s82" localSheetId="7">[1]МО!#REF!</definedName>
    <definedName name="Data_s82">[2]Лист2!#REF!</definedName>
    <definedName name="DataName" localSheetId="5">'2.3'!$B$2:$C$2</definedName>
    <definedName name="DataName">'2.1'!#REF!</definedName>
    <definedName name="DataSpravka" localSheetId="5">'2.3'!$B$3:$E$89</definedName>
    <definedName name="DataSpravka">'2.1'!$B$3:$E$89</definedName>
    <definedName name="Name_Spr" localSheetId="5">'2.3'!#REF!</definedName>
    <definedName name="Name_Spr">'2.1'!#REF!</definedName>
    <definedName name="ss010b" localSheetId="7">[3]доходы!$E$30</definedName>
    <definedName name="ss010b">[4]доходы!$E$30</definedName>
    <definedName name="ss010c" localSheetId="7">[3]доходы!$F$30</definedName>
    <definedName name="ss010c">[4]доходы!$F$30</definedName>
    <definedName name="ss010d" localSheetId="7">[3]доходы!$G$30</definedName>
    <definedName name="ss010d">[4]доходы!$G$30</definedName>
    <definedName name="ss200c" localSheetId="7">[1]МО!#REF!</definedName>
    <definedName name="ss200c">[2]Лист2!#REF!</definedName>
    <definedName name="ss200d" localSheetId="7">[1]МО!#REF!</definedName>
    <definedName name="ss200d">[2]Лист2!#REF!</definedName>
    <definedName name="ss200e" localSheetId="7">[1]МО!#REF!</definedName>
    <definedName name="ss200e">[2]Лист2!#REF!</definedName>
    <definedName name="XDO_GROUP_?LINE_B1?">[5]Лист1!#REF!</definedName>
    <definedName name="XDO_GROUP_?LINE_B2?">[5]Лист1!#REF!</definedName>
    <definedName name="XDO_GROUP_?LINE_S1?">[5]Лист1!#REF!</definedName>
    <definedName name="XDO_GROUP_?LINE_S1_1?">[5]Лист1!#REF!</definedName>
    <definedName name="XDO_GROUP_?LINE_S1_2?">[5]Лист1!#REF!</definedName>
    <definedName name="XDO_GROUP_?LINE_S1_3?">[5]Лист1!#REF!</definedName>
    <definedName name="ролплалпл">[4]доходы!$G$30</definedName>
  </definedNames>
  <calcPr calcId="145621" concurrentCalc="0"/>
</workbook>
</file>

<file path=xl/calcChain.xml><?xml version="1.0" encoding="utf-8"?>
<calcChain xmlns="http://schemas.openxmlformats.org/spreadsheetml/2006/main">
  <c r="E86" i="20" l="1"/>
  <c r="E87" i="20"/>
  <c r="E88" i="20"/>
  <c r="E89" i="20"/>
  <c r="E90" i="20"/>
  <c r="E84" i="20"/>
  <c r="E85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F6" i="32"/>
  <c r="F7" i="32"/>
  <c r="F8" i="32"/>
  <c r="F9" i="32"/>
  <c r="F10" i="32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71" i="32"/>
  <c r="F72" i="32"/>
  <c r="F73" i="32"/>
  <c r="F74" i="32"/>
  <c r="F75" i="32"/>
  <c r="F76" i="32"/>
  <c r="F77" i="32"/>
  <c r="F78" i="32"/>
  <c r="F79" i="32"/>
  <c r="F80" i="32"/>
  <c r="F81" i="32"/>
  <c r="F82" i="32"/>
  <c r="F83" i="32"/>
  <c r="F84" i="32"/>
  <c r="F85" i="32"/>
  <c r="F86" i="32"/>
  <c r="F87" i="32"/>
  <c r="F88" i="32"/>
  <c r="F89" i="32"/>
  <c r="F5" i="32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70" i="16"/>
  <c r="G71" i="16"/>
  <c r="G72" i="16"/>
  <c r="G73" i="16"/>
  <c r="G74" i="16"/>
  <c r="G75" i="16"/>
  <c r="G76" i="16"/>
  <c r="G77" i="16"/>
  <c r="G78" i="16"/>
  <c r="G79" i="16"/>
  <c r="G80" i="16"/>
  <c r="G81" i="16"/>
  <c r="G82" i="16"/>
  <c r="G83" i="16"/>
  <c r="G84" i="16"/>
  <c r="G85" i="16"/>
  <c r="G86" i="16"/>
  <c r="G87" i="16"/>
  <c r="G88" i="16"/>
  <c r="G89" i="16"/>
  <c r="G5" i="16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F25" i="7"/>
  <c r="AF26" i="7"/>
  <c r="AF27" i="7"/>
  <c r="AF28" i="7"/>
  <c r="AF30" i="7"/>
  <c r="AF31" i="7"/>
  <c r="AF32" i="7"/>
  <c r="AF33" i="7"/>
  <c r="AF34" i="7"/>
  <c r="AF35" i="7"/>
  <c r="AF36" i="7"/>
  <c r="AF37" i="7"/>
  <c r="AF38" i="7"/>
  <c r="AF39" i="7"/>
  <c r="AF40" i="7"/>
  <c r="AF41" i="7"/>
  <c r="AF42" i="7"/>
  <c r="AF43" i="7"/>
  <c r="AF44" i="7"/>
  <c r="AF45" i="7"/>
  <c r="AF46" i="7"/>
  <c r="AF47" i="7"/>
  <c r="AF48" i="7"/>
  <c r="AF49" i="7"/>
  <c r="AF50" i="7"/>
  <c r="AF51" i="7"/>
  <c r="AF52" i="7"/>
  <c r="AF53" i="7"/>
  <c r="AF54" i="7"/>
  <c r="AF55" i="7"/>
  <c r="AF56" i="7"/>
  <c r="AF57" i="7"/>
  <c r="AF58" i="7"/>
  <c r="AF59" i="7"/>
  <c r="AF60" i="7"/>
  <c r="AF61" i="7"/>
  <c r="AF62" i="7"/>
  <c r="AF63" i="7"/>
  <c r="AF64" i="7"/>
  <c r="AF65" i="7"/>
  <c r="AF66" i="7"/>
  <c r="AF67" i="7"/>
  <c r="AF68" i="7"/>
  <c r="AF69" i="7"/>
  <c r="AF70" i="7"/>
  <c r="AF71" i="7"/>
  <c r="AF72" i="7"/>
  <c r="AF73" i="7"/>
  <c r="AF74" i="7"/>
  <c r="AF75" i="7"/>
  <c r="AF76" i="7"/>
  <c r="AF77" i="7"/>
  <c r="AF78" i="7"/>
  <c r="AF79" i="7"/>
  <c r="AF80" i="7"/>
  <c r="AF81" i="7"/>
  <c r="AF82" i="7"/>
  <c r="AF83" i="7"/>
  <c r="AF84" i="7"/>
  <c r="AF85" i="7"/>
  <c r="AF86" i="7"/>
  <c r="AF87" i="7"/>
  <c r="AF88" i="7"/>
  <c r="AF89" i="7"/>
  <c r="AF90" i="7"/>
  <c r="AF6" i="7"/>
  <c r="AG90" i="7"/>
  <c r="AG89" i="7"/>
  <c r="AG88" i="7"/>
  <c r="AG87" i="7"/>
  <c r="AG86" i="7"/>
  <c r="AG85" i="7"/>
  <c r="AG84" i="7"/>
  <c r="AG83" i="7"/>
  <c r="AG82" i="7"/>
  <c r="AG81" i="7"/>
  <c r="AG80" i="7"/>
  <c r="AG79" i="7"/>
  <c r="AG78" i="7"/>
  <c r="AG77" i="7"/>
  <c r="AG76" i="7"/>
  <c r="AG75" i="7"/>
  <c r="AG74" i="7"/>
  <c r="AG73" i="7"/>
  <c r="AG72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G52" i="7"/>
  <c r="AG51" i="7"/>
  <c r="AG50" i="7"/>
  <c r="AG49" i="7"/>
  <c r="AG48" i="7"/>
  <c r="AG47" i="7"/>
  <c r="AG46" i="7"/>
  <c r="AG45" i="7"/>
  <c r="AG44" i="7"/>
  <c r="AG43" i="7"/>
  <c r="AG42" i="7"/>
  <c r="AG41" i="7"/>
  <c r="AG40" i="7"/>
  <c r="AG39" i="7"/>
  <c r="AG38" i="7"/>
  <c r="AG37" i="7"/>
  <c r="AG36" i="7"/>
  <c r="AG35" i="7"/>
  <c r="AG34" i="7"/>
  <c r="AG33" i="7"/>
  <c r="AG32" i="7"/>
  <c r="AG31" i="7"/>
  <c r="AG30" i="7"/>
  <c r="AG28" i="7"/>
  <c r="AG27" i="7"/>
  <c r="AG26" i="7"/>
  <c r="AG25" i="7"/>
  <c r="AG24" i="7"/>
  <c r="AG23" i="7"/>
  <c r="AG22" i="7"/>
  <c r="AG21" i="7"/>
  <c r="AG20" i="7"/>
  <c r="AG19" i="7"/>
  <c r="AG18" i="7"/>
  <c r="AG17" i="7"/>
  <c r="AG16" i="7"/>
  <c r="AG15" i="7"/>
  <c r="AG14" i="7"/>
  <c r="AG13" i="7"/>
  <c r="AG12" i="7"/>
  <c r="AG11" i="7"/>
  <c r="AG10" i="7"/>
  <c r="AG9" i="7"/>
  <c r="AG8" i="7"/>
  <c r="AG7" i="7"/>
  <c r="AG6" i="7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7" i="5"/>
  <c r="F8" i="5"/>
  <c r="F9" i="5"/>
  <c r="F6" i="5"/>
  <c r="F5" i="5"/>
  <c r="D90" i="28"/>
  <c r="C90" i="28"/>
  <c r="E90" i="28"/>
  <c r="E93" i="28"/>
  <c r="E92" i="28"/>
  <c r="D89" i="28"/>
  <c r="D84" i="28"/>
  <c r="D83" i="28"/>
  <c r="D81" i="28"/>
  <c r="D56" i="28"/>
  <c r="E6" i="32"/>
  <c r="E7" i="32"/>
  <c r="E8" i="32"/>
  <c r="E9" i="32"/>
  <c r="E10" i="32"/>
  <c r="E11" i="32"/>
  <c r="E12" i="32"/>
  <c r="E13" i="32"/>
  <c r="E14" i="32"/>
  <c r="E15" i="32"/>
  <c r="E16" i="32"/>
  <c r="E17" i="32"/>
  <c r="E18" i="32"/>
  <c r="E19" i="32"/>
  <c r="E20" i="32"/>
  <c r="E21" i="32"/>
  <c r="E22" i="32"/>
  <c r="E23" i="32"/>
  <c r="E24" i="32"/>
  <c r="E25" i="32"/>
  <c r="E26" i="32"/>
  <c r="E27" i="32"/>
  <c r="E28" i="32"/>
  <c r="E29" i="32"/>
  <c r="E30" i="32"/>
  <c r="E31" i="32"/>
  <c r="E32" i="32"/>
  <c r="E33" i="32"/>
  <c r="E34" i="32"/>
  <c r="E35" i="32"/>
  <c r="E36" i="32"/>
  <c r="E37" i="32"/>
  <c r="E38" i="32"/>
  <c r="E39" i="32"/>
  <c r="E40" i="32"/>
  <c r="E41" i="32"/>
  <c r="E42" i="32"/>
  <c r="E43" i="32"/>
  <c r="E44" i="32"/>
  <c r="E45" i="32"/>
  <c r="E46" i="32"/>
  <c r="E47" i="32"/>
  <c r="E48" i="32"/>
  <c r="E49" i="32"/>
  <c r="E50" i="32"/>
  <c r="E51" i="32"/>
  <c r="E52" i="32"/>
  <c r="E53" i="32"/>
  <c r="E54" i="32"/>
  <c r="E55" i="32"/>
  <c r="E56" i="32"/>
  <c r="E57" i="32"/>
  <c r="E58" i="32"/>
  <c r="E59" i="32"/>
  <c r="E60" i="32"/>
  <c r="E61" i="32"/>
  <c r="E62" i="32"/>
  <c r="E63" i="32"/>
  <c r="E64" i="32"/>
  <c r="E65" i="32"/>
  <c r="E66" i="32"/>
  <c r="E67" i="32"/>
  <c r="E68" i="32"/>
  <c r="E69" i="32"/>
  <c r="E70" i="32"/>
  <c r="E71" i="32"/>
  <c r="E72" i="32"/>
  <c r="E73" i="32"/>
  <c r="E74" i="32"/>
  <c r="E75" i="32"/>
  <c r="E76" i="32"/>
  <c r="E77" i="32"/>
  <c r="E78" i="32"/>
  <c r="E79" i="32"/>
  <c r="E80" i="32"/>
  <c r="E81" i="32"/>
  <c r="E82" i="32"/>
  <c r="E83" i="32"/>
  <c r="E84" i="32"/>
  <c r="E85" i="32"/>
  <c r="E86" i="32"/>
  <c r="E87" i="32"/>
  <c r="E88" i="32"/>
  <c r="E89" i="32"/>
  <c r="E5" i="32"/>
  <c r="E95" i="5"/>
  <c r="E94" i="5"/>
  <c r="E93" i="5"/>
  <c r="E92" i="5"/>
  <c r="P96" i="2"/>
  <c r="F95" i="4"/>
  <c r="F94" i="4"/>
  <c r="F93" i="4"/>
  <c r="F92" i="4"/>
  <c r="P95" i="2"/>
  <c r="P94" i="2"/>
  <c r="P93" i="2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6" i="1"/>
  <c r="E6" i="17"/>
  <c r="G6" i="17"/>
  <c r="P7" i="1"/>
  <c r="E7" i="17"/>
  <c r="G7" i="17"/>
  <c r="P8" i="1"/>
  <c r="E8" i="17"/>
  <c r="G8" i="17"/>
  <c r="P9" i="1"/>
  <c r="E9" i="17"/>
  <c r="G9" i="17"/>
  <c r="P10" i="1"/>
  <c r="E10" i="17"/>
  <c r="G10" i="17"/>
  <c r="P11" i="1"/>
  <c r="E11" i="17"/>
  <c r="G11" i="17"/>
  <c r="P12" i="1"/>
  <c r="E12" i="17"/>
  <c r="G12" i="17"/>
  <c r="P13" i="1"/>
  <c r="E13" i="17"/>
  <c r="G13" i="17"/>
  <c r="P14" i="1"/>
  <c r="E14" i="17"/>
  <c r="G14" i="17"/>
  <c r="P15" i="1"/>
  <c r="E15" i="17"/>
  <c r="G15" i="17"/>
  <c r="P16" i="1"/>
  <c r="E16" i="17"/>
  <c r="G16" i="17"/>
  <c r="P17" i="1"/>
  <c r="E17" i="17"/>
  <c r="G17" i="17"/>
  <c r="P18" i="1"/>
  <c r="E18" i="17"/>
  <c r="G18" i="17"/>
  <c r="P19" i="1"/>
  <c r="E19" i="17"/>
  <c r="G19" i="17"/>
  <c r="P20" i="1"/>
  <c r="E20" i="17"/>
  <c r="G20" i="17"/>
  <c r="P21" i="1"/>
  <c r="E21" i="17"/>
  <c r="G21" i="17"/>
  <c r="P22" i="1"/>
  <c r="E22" i="17"/>
  <c r="G22" i="17"/>
  <c r="P23" i="1"/>
  <c r="E23" i="17"/>
  <c r="G23" i="17"/>
  <c r="P24" i="1"/>
  <c r="E24" i="17"/>
  <c r="G24" i="17"/>
  <c r="P25" i="1"/>
  <c r="E25" i="17"/>
  <c r="G25" i="17"/>
  <c r="P26" i="1"/>
  <c r="E26" i="17"/>
  <c r="G26" i="17"/>
  <c r="P27" i="1"/>
  <c r="E27" i="17"/>
  <c r="G27" i="17"/>
  <c r="P28" i="1"/>
  <c r="E28" i="17"/>
  <c r="G28" i="17"/>
  <c r="P29" i="1"/>
  <c r="E29" i="17"/>
  <c r="G29" i="17"/>
  <c r="P30" i="1"/>
  <c r="E30" i="17"/>
  <c r="G30" i="17"/>
  <c r="P31" i="1"/>
  <c r="E31" i="17"/>
  <c r="G31" i="17"/>
  <c r="P32" i="1"/>
  <c r="E32" i="17"/>
  <c r="G32" i="17"/>
  <c r="P33" i="1"/>
  <c r="E33" i="17"/>
  <c r="G33" i="17"/>
  <c r="P34" i="1"/>
  <c r="E34" i="17"/>
  <c r="G34" i="17"/>
  <c r="P35" i="1"/>
  <c r="E35" i="17"/>
  <c r="G35" i="17"/>
  <c r="P36" i="1"/>
  <c r="E36" i="17"/>
  <c r="G36" i="17"/>
  <c r="P37" i="1"/>
  <c r="E37" i="17"/>
  <c r="G37" i="17"/>
  <c r="P38" i="1"/>
  <c r="E38" i="17"/>
  <c r="G38" i="17"/>
  <c r="P39" i="1"/>
  <c r="E39" i="17"/>
  <c r="G39" i="17"/>
  <c r="P40" i="1"/>
  <c r="E40" i="17"/>
  <c r="G40" i="17"/>
  <c r="P41" i="1"/>
  <c r="E41" i="17"/>
  <c r="G41" i="17"/>
  <c r="P42" i="1"/>
  <c r="E42" i="17"/>
  <c r="G42" i="17"/>
  <c r="P43" i="1"/>
  <c r="E43" i="17"/>
  <c r="G43" i="17"/>
  <c r="P44" i="1"/>
  <c r="E44" i="17"/>
  <c r="G44" i="17"/>
  <c r="P45" i="1"/>
  <c r="E45" i="17"/>
  <c r="G45" i="17"/>
  <c r="P46" i="1"/>
  <c r="E46" i="17"/>
  <c r="G46" i="17"/>
  <c r="P47" i="1"/>
  <c r="E47" i="17"/>
  <c r="G47" i="17"/>
  <c r="P48" i="1"/>
  <c r="E48" i="17"/>
  <c r="G48" i="17"/>
  <c r="P49" i="1"/>
  <c r="E49" i="17"/>
  <c r="G49" i="17"/>
  <c r="P50" i="1"/>
  <c r="E50" i="17"/>
  <c r="G50" i="17"/>
  <c r="P51" i="1"/>
  <c r="E51" i="17"/>
  <c r="G51" i="17"/>
  <c r="P52" i="1"/>
  <c r="E52" i="17"/>
  <c r="G52" i="17"/>
  <c r="P53" i="1"/>
  <c r="E53" i="17"/>
  <c r="G53" i="17"/>
  <c r="P54" i="1"/>
  <c r="E54" i="17"/>
  <c r="G54" i="17"/>
  <c r="P55" i="1"/>
  <c r="E55" i="17"/>
  <c r="G55" i="17"/>
  <c r="P56" i="1"/>
  <c r="E56" i="17"/>
  <c r="G56" i="17"/>
  <c r="P57" i="1"/>
  <c r="E57" i="17"/>
  <c r="G57" i="17"/>
  <c r="P58" i="1"/>
  <c r="E58" i="17"/>
  <c r="G58" i="17"/>
  <c r="P59" i="1"/>
  <c r="E59" i="17"/>
  <c r="G59" i="17"/>
  <c r="P60" i="1"/>
  <c r="E60" i="17"/>
  <c r="G60" i="17"/>
  <c r="P61" i="1"/>
  <c r="E61" i="17"/>
  <c r="G61" i="17"/>
  <c r="P62" i="1"/>
  <c r="E62" i="17"/>
  <c r="G62" i="17"/>
  <c r="P63" i="1"/>
  <c r="E63" i="17"/>
  <c r="G63" i="17"/>
  <c r="P64" i="1"/>
  <c r="E64" i="17"/>
  <c r="G64" i="17"/>
  <c r="P65" i="1"/>
  <c r="E65" i="17"/>
  <c r="G65" i="17"/>
  <c r="P66" i="1"/>
  <c r="E66" i="17"/>
  <c r="G66" i="17"/>
  <c r="P67" i="1"/>
  <c r="E67" i="17"/>
  <c r="G67" i="17"/>
  <c r="P68" i="1"/>
  <c r="E68" i="17"/>
  <c r="G68" i="17"/>
  <c r="P69" i="1"/>
  <c r="E69" i="17"/>
  <c r="G69" i="17"/>
  <c r="P70" i="1"/>
  <c r="E70" i="17"/>
  <c r="G70" i="17"/>
  <c r="P71" i="1"/>
  <c r="E71" i="17"/>
  <c r="G71" i="17"/>
  <c r="P72" i="1"/>
  <c r="E72" i="17"/>
  <c r="G72" i="17"/>
  <c r="P73" i="1"/>
  <c r="E73" i="17"/>
  <c r="G73" i="17"/>
  <c r="P74" i="1"/>
  <c r="E74" i="17"/>
  <c r="G74" i="17"/>
  <c r="P75" i="1"/>
  <c r="E75" i="17"/>
  <c r="G75" i="17"/>
  <c r="P76" i="1"/>
  <c r="E76" i="17"/>
  <c r="G76" i="17"/>
  <c r="P77" i="1"/>
  <c r="E77" i="17"/>
  <c r="G77" i="17"/>
  <c r="P78" i="1"/>
  <c r="E78" i="17"/>
  <c r="G78" i="17"/>
  <c r="P79" i="1"/>
  <c r="E79" i="17"/>
  <c r="G79" i="17"/>
  <c r="P80" i="1"/>
  <c r="E80" i="17"/>
  <c r="G80" i="17"/>
  <c r="P81" i="1"/>
  <c r="E81" i="17"/>
  <c r="G81" i="17"/>
  <c r="P82" i="1"/>
  <c r="E82" i="17"/>
  <c r="G82" i="17"/>
  <c r="P83" i="1"/>
  <c r="E83" i="17"/>
  <c r="G83" i="17"/>
  <c r="P84" i="1"/>
  <c r="E84" i="17"/>
  <c r="G84" i="17"/>
  <c r="P85" i="1"/>
  <c r="E85" i="17"/>
  <c r="G85" i="17"/>
  <c r="P86" i="1"/>
  <c r="E86" i="17"/>
  <c r="G86" i="17"/>
  <c r="P87" i="1"/>
  <c r="E87" i="17"/>
  <c r="G87" i="17"/>
  <c r="P88" i="1"/>
  <c r="E88" i="17"/>
  <c r="G88" i="17"/>
  <c r="P89" i="1"/>
  <c r="E89" i="17"/>
  <c r="G89" i="17"/>
  <c r="P90" i="1"/>
  <c r="P91" i="1"/>
  <c r="E5" i="17"/>
  <c r="G5" i="17"/>
  <c r="P6" i="1"/>
  <c r="E5" i="5"/>
  <c r="E6" i="1"/>
  <c r="E6" i="5"/>
  <c r="E7" i="1"/>
  <c r="E7" i="5"/>
  <c r="E8" i="1"/>
  <c r="E8" i="5"/>
  <c r="E9" i="1"/>
  <c r="E9" i="5"/>
  <c r="E10" i="1"/>
  <c r="E10" i="5"/>
  <c r="E11" i="1"/>
  <c r="E11" i="5"/>
  <c r="E12" i="1"/>
  <c r="E12" i="5"/>
  <c r="E13" i="1"/>
  <c r="E13" i="5"/>
  <c r="E14" i="1"/>
  <c r="E14" i="5"/>
  <c r="E15" i="1"/>
  <c r="E15" i="5"/>
  <c r="E16" i="1"/>
  <c r="E16" i="5"/>
  <c r="E17" i="1"/>
  <c r="E17" i="5"/>
  <c r="E18" i="1"/>
  <c r="E18" i="5"/>
  <c r="E19" i="1"/>
  <c r="E19" i="5"/>
  <c r="E20" i="1"/>
  <c r="E20" i="5"/>
  <c r="E21" i="1"/>
  <c r="E21" i="5"/>
  <c r="E22" i="1"/>
  <c r="E22" i="5"/>
  <c r="E23" i="1"/>
  <c r="E23" i="5"/>
  <c r="E24" i="1"/>
  <c r="E24" i="5"/>
  <c r="E25" i="1"/>
  <c r="E25" i="5"/>
  <c r="E26" i="1"/>
  <c r="E26" i="5"/>
  <c r="E27" i="1"/>
  <c r="E27" i="5"/>
  <c r="E28" i="1"/>
  <c r="E28" i="5"/>
  <c r="E29" i="1"/>
  <c r="E29" i="5"/>
  <c r="E30" i="1"/>
  <c r="E30" i="5"/>
  <c r="E31" i="1"/>
  <c r="E31" i="5"/>
  <c r="E32" i="1"/>
  <c r="E32" i="5"/>
  <c r="E33" i="1"/>
  <c r="E33" i="5"/>
  <c r="E34" i="1"/>
  <c r="E34" i="5"/>
  <c r="E35" i="1"/>
  <c r="E35" i="5"/>
  <c r="E36" i="1"/>
  <c r="E36" i="5"/>
  <c r="E37" i="1"/>
  <c r="E37" i="5"/>
  <c r="E38" i="1"/>
  <c r="E38" i="5"/>
  <c r="E39" i="1"/>
  <c r="E39" i="5"/>
  <c r="E40" i="1"/>
  <c r="E40" i="5"/>
  <c r="E41" i="1"/>
  <c r="E41" i="5"/>
  <c r="E42" i="1"/>
  <c r="E42" i="5"/>
  <c r="E43" i="1"/>
  <c r="E43" i="5"/>
  <c r="E44" i="1"/>
  <c r="E44" i="5"/>
  <c r="E45" i="1"/>
  <c r="E45" i="5"/>
  <c r="E46" i="1"/>
  <c r="E46" i="5"/>
  <c r="E47" i="1"/>
  <c r="E47" i="5"/>
  <c r="E48" i="1"/>
  <c r="E48" i="5"/>
  <c r="E49" i="1"/>
  <c r="E49" i="5"/>
  <c r="E50" i="1"/>
  <c r="E50" i="5"/>
  <c r="E51" i="1"/>
  <c r="E51" i="5"/>
  <c r="E52" i="1"/>
  <c r="E52" i="5"/>
  <c r="E53" i="1"/>
  <c r="E53" i="5"/>
  <c r="E54" i="1"/>
  <c r="E54" i="5"/>
  <c r="E55" i="1"/>
  <c r="E55" i="5"/>
  <c r="E56" i="1"/>
  <c r="E56" i="5"/>
  <c r="E57" i="1"/>
  <c r="E57" i="5"/>
  <c r="E58" i="1"/>
  <c r="E58" i="5"/>
  <c r="E59" i="1"/>
  <c r="E59" i="5"/>
  <c r="E60" i="1"/>
  <c r="E60" i="5"/>
  <c r="E61" i="1"/>
  <c r="E61" i="5"/>
  <c r="E62" i="1"/>
  <c r="E62" i="5"/>
  <c r="E63" i="1"/>
  <c r="E63" i="5"/>
  <c r="E64" i="1"/>
  <c r="E64" i="5"/>
  <c r="E65" i="1"/>
  <c r="E65" i="5"/>
  <c r="E66" i="1"/>
  <c r="E66" i="5"/>
  <c r="E67" i="1"/>
  <c r="E67" i="5"/>
  <c r="E68" i="1"/>
  <c r="E68" i="5"/>
  <c r="E69" i="1"/>
  <c r="E69" i="5"/>
  <c r="E70" i="1"/>
  <c r="E70" i="5"/>
  <c r="E71" i="1"/>
  <c r="E71" i="5"/>
  <c r="E72" i="1"/>
  <c r="E72" i="5"/>
  <c r="E73" i="1"/>
  <c r="E73" i="5"/>
  <c r="E74" i="1"/>
  <c r="E74" i="5"/>
  <c r="E75" i="1"/>
  <c r="E75" i="5"/>
  <c r="E76" i="1"/>
  <c r="E76" i="5"/>
  <c r="E77" i="1"/>
  <c r="E77" i="5"/>
  <c r="E78" i="1"/>
  <c r="E78" i="5"/>
  <c r="E79" i="1"/>
  <c r="E79" i="5"/>
  <c r="E80" i="1"/>
  <c r="E80" i="5"/>
  <c r="E81" i="1"/>
  <c r="E81" i="5"/>
  <c r="E82" i="1"/>
  <c r="E82" i="5"/>
  <c r="E83" i="1"/>
  <c r="E83" i="5"/>
  <c r="E84" i="1"/>
  <c r="E84" i="5"/>
  <c r="E85" i="1"/>
  <c r="E85" i="5"/>
  <c r="E86" i="1"/>
  <c r="E86" i="5"/>
  <c r="E87" i="1"/>
  <c r="E87" i="5"/>
  <c r="E88" i="1"/>
  <c r="E88" i="5"/>
  <c r="E89" i="1"/>
  <c r="E89" i="5"/>
  <c r="E90" i="1"/>
  <c r="E91" i="1"/>
  <c r="F5" i="6"/>
  <c r="G5" i="6"/>
  <c r="H5" i="6"/>
  <c r="F6" i="1"/>
  <c r="F6" i="6"/>
  <c r="G6" i="6"/>
  <c r="H6" i="6"/>
  <c r="F7" i="1"/>
  <c r="F7" i="6"/>
  <c r="G7" i="6"/>
  <c r="H7" i="6"/>
  <c r="F8" i="1"/>
  <c r="F8" i="6"/>
  <c r="G8" i="6"/>
  <c r="H8" i="6"/>
  <c r="F9" i="1"/>
  <c r="F9" i="6"/>
  <c r="G9" i="6"/>
  <c r="H9" i="6"/>
  <c r="F10" i="1"/>
  <c r="F10" i="6"/>
  <c r="G10" i="6"/>
  <c r="H10" i="6"/>
  <c r="F11" i="1"/>
  <c r="F11" i="6"/>
  <c r="G11" i="6"/>
  <c r="H11" i="6"/>
  <c r="F12" i="1"/>
  <c r="F12" i="6"/>
  <c r="G12" i="6"/>
  <c r="H12" i="6"/>
  <c r="F13" i="1"/>
  <c r="F13" i="6"/>
  <c r="G13" i="6"/>
  <c r="H13" i="6"/>
  <c r="F14" i="1"/>
  <c r="F14" i="6"/>
  <c r="G14" i="6"/>
  <c r="H14" i="6"/>
  <c r="F15" i="1"/>
  <c r="F15" i="6"/>
  <c r="G15" i="6"/>
  <c r="H15" i="6"/>
  <c r="F16" i="1"/>
  <c r="F16" i="6"/>
  <c r="G16" i="6"/>
  <c r="H16" i="6"/>
  <c r="F17" i="1"/>
  <c r="F17" i="6"/>
  <c r="G17" i="6"/>
  <c r="H17" i="6"/>
  <c r="F18" i="1"/>
  <c r="F18" i="6"/>
  <c r="G18" i="6"/>
  <c r="H18" i="6"/>
  <c r="F19" i="1"/>
  <c r="F19" i="6"/>
  <c r="G19" i="6"/>
  <c r="H19" i="6"/>
  <c r="F20" i="1"/>
  <c r="F20" i="6"/>
  <c r="G20" i="6"/>
  <c r="H20" i="6"/>
  <c r="F21" i="1"/>
  <c r="F21" i="6"/>
  <c r="G21" i="6"/>
  <c r="H21" i="6"/>
  <c r="F22" i="1"/>
  <c r="F22" i="6"/>
  <c r="G22" i="6"/>
  <c r="H22" i="6"/>
  <c r="F23" i="1"/>
  <c r="F23" i="6"/>
  <c r="G23" i="6"/>
  <c r="H23" i="6"/>
  <c r="F24" i="1"/>
  <c r="F24" i="6"/>
  <c r="G24" i="6"/>
  <c r="H24" i="6"/>
  <c r="F25" i="1"/>
  <c r="F25" i="6"/>
  <c r="G25" i="6"/>
  <c r="H25" i="6"/>
  <c r="F26" i="1"/>
  <c r="F26" i="6"/>
  <c r="G26" i="6"/>
  <c r="H26" i="6"/>
  <c r="F27" i="1"/>
  <c r="F27" i="6"/>
  <c r="G27" i="6"/>
  <c r="H27" i="6"/>
  <c r="F28" i="1"/>
  <c r="F28" i="6"/>
  <c r="G28" i="6"/>
  <c r="H28" i="6"/>
  <c r="F29" i="1"/>
  <c r="F29" i="6"/>
  <c r="G29" i="6"/>
  <c r="H29" i="6"/>
  <c r="F30" i="1"/>
  <c r="F30" i="6"/>
  <c r="G30" i="6"/>
  <c r="H30" i="6"/>
  <c r="F31" i="1"/>
  <c r="F31" i="6"/>
  <c r="G31" i="6"/>
  <c r="H31" i="6"/>
  <c r="F32" i="1"/>
  <c r="F32" i="6"/>
  <c r="G32" i="6"/>
  <c r="H32" i="6"/>
  <c r="F33" i="1"/>
  <c r="F33" i="6"/>
  <c r="G33" i="6"/>
  <c r="H33" i="6"/>
  <c r="F34" i="1"/>
  <c r="F34" i="6"/>
  <c r="G34" i="6"/>
  <c r="H34" i="6"/>
  <c r="F35" i="1"/>
  <c r="F35" i="6"/>
  <c r="G35" i="6"/>
  <c r="H35" i="6"/>
  <c r="F36" i="1"/>
  <c r="F36" i="6"/>
  <c r="G36" i="6"/>
  <c r="H36" i="6"/>
  <c r="F37" i="1"/>
  <c r="F37" i="6"/>
  <c r="G37" i="6"/>
  <c r="H37" i="6"/>
  <c r="F38" i="1"/>
  <c r="F38" i="6"/>
  <c r="G38" i="6"/>
  <c r="H38" i="6"/>
  <c r="F39" i="1"/>
  <c r="F39" i="6"/>
  <c r="G39" i="6"/>
  <c r="H39" i="6"/>
  <c r="F40" i="1"/>
  <c r="F40" i="6"/>
  <c r="G40" i="6"/>
  <c r="H40" i="6"/>
  <c r="F41" i="1"/>
  <c r="F41" i="6"/>
  <c r="G41" i="6"/>
  <c r="H41" i="6"/>
  <c r="F42" i="1"/>
  <c r="F42" i="6"/>
  <c r="G42" i="6"/>
  <c r="H42" i="6"/>
  <c r="F43" i="1"/>
  <c r="F43" i="6"/>
  <c r="G43" i="6"/>
  <c r="H43" i="6"/>
  <c r="F44" i="1"/>
  <c r="F44" i="6"/>
  <c r="G44" i="6"/>
  <c r="H44" i="6"/>
  <c r="F45" i="1"/>
  <c r="F45" i="6"/>
  <c r="G45" i="6"/>
  <c r="H45" i="6"/>
  <c r="F46" i="1"/>
  <c r="F46" i="6"/>
  <c r="G46" i="6"/>
  <c r="H46" i="6"/>
  <c r="F47" i="1"/>
  <c r="F47" i="6"/>
  <c r="G47" i="6"/>
  <c r="H47" i="6"/>
  <c r="F48" i="1"/>
  <c r="F48" i="6"/>
  <c r="G48" i="6"/>
  <c r="H48" i="6"/>
  <c r="F49" i="1"/>
  <c r="F49" i="6"/>
  <c r="G49" i="6"/>
  <c r="H49" i="6"/>
  <c r="F50" i="1"/>
  <c r="F50" i="6"/>
  <c r="G50" i="6"/>
  <c r="H50" i="6"/>
  <c r="F51" i="1"/>
  <c r="F51" i="6"/>
  <c r="G51" i="6"/>
  <c r="H51" i="6"/>
  <c r="F52" i="1"/>
  <c r="F52" i="6"/>
  <c r="G52" i="6"/>
  <c r="H52" i="6"/>
  <c r="F53" i="1"/>
  <c r="F53" i="6"/>
  <c r="G53" i="6"/>
  <c r="H53" i="6"/>
  <c r="F54" i="1"/>
  <c r="F54" i="6"/>
  <c r="G54" i="6"/>
  <c r="H54" i="6"/>
  <c r="F55" i="1"/>
  <c r="F55" i="6"/>
  <c r="G55" i="6"/>
  <c r="H55" i="6"/>
  <c r="F56" i="1"/>
  <c r="F56" i="6"/>
  <c r="G56" i="6"/>
  <c r="H56" i="6"/>
  <c r="F57" i="1"/>
  <c r="F57" i="6"/>
  <c r="G57" i="6"/>
  <c r="H57" i="6"/>
  <c r="F58" i="1"/>
  <c r="F58" i="6"/>
  <c r="G58" i="6"/>
  <c r="H58" i="6"/>
  <c r="F59" i="1"/>
  <c r="F59" i="6"/>
  <c r="G59" i="6"/>
  <c r="H59" i="6"/>
  <c r="F60" i="1"/>
  <c r="F60" i="6"/>
  <c r="G60" i="6"/>
  <c r="H60" i="6"/>
  <c r="F61" i="1"/>
  <c r="F61" i="6"/>
  <c r="G61" i="6"/>
  <c r="H61" i="6"/>
  <c r="F62" i="1"/>
  <c r="F62" i="6"/>
  <c r="G62" i="6"/>
  <c r="H62" i="6"/>
  <c r="F63" i="1"/>
  <c r="F63" i="6"/>
  <c r="G63" i="6"/>
  <c r="H63" i="6"/>
  <c r="F64" i="1"/>
  <c r="F64" i="6"/>
  <c r="G64" i="6"/>
  <c r="H64" i="6"/>
  <c r="F65" i="1"/>
  <c r="F65" i="6"/>
  <c r="G65" i="6"/>
  <c r="H65" i="6"/>
  <c r="F66" i="1"/>
  <c r="F66" i="6"/>
  <c r="G66" i="6"/>
  <c r="H66" i="6"/>
  <c r="F67" i="1"/>
  <c r="F67" i="6"/>
  <c r="G67" i="6"/>
  <c r="H67" i="6"/>
  <c r="F68" i="1"/>
  <c r="F68" i="6"/>
  <c r="G68" i="6"/>
  <c r="H68" i="6"/>
  <c r="F69" i="1"/>
  <c r="F69" i="6"/>
  <c r="G69" i="6"/>
  <c r="H69" i="6"/>
  <c r="F70" i="1"/>
  <c r="F70" i="6"/>
  <c r="G70" i="6"/>
  <c r="H70" i="6"/>
  <c r="F71" i="1"/>
  <c r="F71" i="6"/>
  <c r="G71" i="6"/>
  <c r="H71" i="6"/>
  <c r="F72" i="1"/>
  <c r="F72" i="6"/>
  <c r="G72" i="6"/>
  <c r="H72" i="6"/>
  <c r="F73" i="1"/>
  <c r="F73" i="6"/>
  <c r="G73" i="6"/>
  <c r="H73" i="6"/>
  <c r="F74" i="1"/>
  <c r="F74" i="6"/>
  <c r="G74" i="6"/>
  <c r="H74" i="6"/>
  <c r="F75" i="1"/>
  <c r="F75" i="6"/>
  <c r="G75" i="6"/>
  <c r="H75" i="6"/>
  <c r="F76" i="1"/>
  <c r="F76" i="6"/>
  <c r="G76" i="6"/>
  <c r="H76" i="6"/>
  <c r="F77" i="1"/>
  <c r="F77" i="6"/>
  <c r="G77" i="6"/>
  <c r="H77" i="6"/>
  <c r="F78" i="1"/>
  <c r="F78" i="6"/>
  <c r="G78" i="6"/>
  <c r="H78" i="6"/>
  <c r="F79" i="1"/>
  <c r="F79" i="6"/>
  <c r="G79" i="6"/>
  <c r="H79" i="6"/>
  <c r="F80" i="1"/>
  <c r="F80" i="6"/>
  <c r="G80" i="6"/>
  <c r="H80" i="6"/>
  <c r="F81" i="1"/>
  <c r="F81" i="6"/>
  <c r="G81" i="6"/>
  <c r="H81" i="6"/>
  <c r="F82" i="1"/>
  <c r="F82" i="6"/>
  <c r="G82" i="6"/>
  <c r="H82" i="6"/>
  <c r="F83" i="1"/>
  <c r="F83" i="6"/>
  <c r="G83" i="6"/>
  <c r="H83" i="6"/>
  <c r="F84" i="1"/>
  <c r="F84" i="6"/>
  <c r="G84" i="6"/>
  <c r="H84" i="6"/>
  <c r="F85" i="1"/>
  <c r="F85" i="6"/>
  <c r="G85" i="6"/>
  <c r="H85" i="6"/>
  <c r="F86" i="1"/>
  <c r="F86" i="6"/>
  <c r="G86" i="6"/>
  <c r="H86" i="6"/>
  <c r="F87" i="1"/>
  <c r="F87" i="6"/>
  <c r="G87" i="6"/>
  <c r="H87" i="6"/>
  <c r="F88" i="1"/>
  <c r="F88" i="6"/>
  <c r="G88" i="6"/>
  <c r="H88" i="6"/>
  <c r="F89" i="1"/>
  <c r="F89" i="6"/>
  <c r="G89" i="6"/>
  <c r="H89" i="6"/>
  <c r="F90" i="1"/>
  <c r="F91" i="1"/>
  <c r="T6" i="7"/>
  <c r="W6" i="7"/>
  <c r="AC6" i="7"/>
  <c r="AH6" i="7"/>
  <c r="G6" i="1"/>
  <c r="T7" i="7"/>
  <c r="W7" i="7"/>
  <c r="AC7" i="7"/>
  <c r="AH7" i="7"/>
  <c r="G7" i="1"/>
  <c r="T8" i="7"/>
  <c r="W8" i="7"/>
  <c r="AC8" i="7"/>
  <c r="AH8" i="7"/>
  <c r="G8" i="1"/>
  <c r="T9" i="7"/>
  <c r="W9" i="7"/>
  <c r="AC9" i="7"/>
  <c r="AH9" i="7"/>
  <c r="G9" i="1"/>
  <c r="T10" i="7"/>
  <c r="W10" i="7"/>
  <c r="AC10" i="7"/>
  <c r="AH10" i="7"/>
  <c r="G10" i="1"/>
  <c r="T11" i="7"/>
  <c r="W11" i="7"/>
  <c r="AC11" i="7"/>
  <c r="AH11" i="7"/>
  <c r="G11" i="1"/>
  <c r="T12" i="7"/>
  <c r="W12" i="7"/>
  <c r="AC12" i="7"/>
  <c r="AH12" i="7"/>
  <c r="G12" i="1"/>
  <c r="T13" i="7"/>
  <c r="W13" i="7"/>
  <c r="AC13" i="7"/>
  <c r="AH13" i="7"/>
  <c r="G13" i="1"/>
  <c r="T14" i="7"/>
  <c r="W14" i="7"/>
  <c r="AC14" i="7"/>
  <c r="AH14" i="7"/>
  <c r="G14" i="1"/>
  <c r="T15" i="7"/>
  <c r="W15" i="7"/>
  <c r="AC15" i="7"/>
  <c r="AH15" i="7"/>
  <c r="G15" i="1"/>
  <c r="T16" i="7"/>
  <c r="W16" i="7"/>
  <c r="AC16" i="7"/>
  <c r="AH16" i="7"/>
  <c r="G16" i="1"/>
  <c r="T17" i="7"/>
  <c r="W17" i="7"/>
  <c r="AC17" i="7"/>
  <c r="AH17" i="7"/>
  <c r="G17" i="1"/>
  <c r="T18" i="7"/>
  <c r="W18" i="7"/>
  <c r="AC18" i="7"/>
  <c r="AH18" i="7"/>
  <c r="G18" i="1"/>
  <c r="T19" i="7"/>
  <c r="W19" i="7"/>
  <c r="AC19" i="7"/>
  <c r="AH19" i="7"/>
  <c r="G19" i="1"/>
  <c r="T20" i="7"/>
  <c r="W20" i="7"/>
  <c r="AC20" i="7"/>
  <c r="AH20" i="7"/>
  <c r="G20" i="1"/>
  <c r="T21" i="7"/>
  <c r="W21" i="7"/>
  <c r="AC21" i="7"/>
  <c r="AH21" i="7"/>
  <c r="G21" i="1"/>
  <c r="T22" i="7"/>
  <c r="W22" i="7"/>
  <c r="AC22" i="7"/>
  <c r="AH22" i="7"/>
  <c r="G22" i="1"/>
  <c r="T23" i="7"/>
  <c r="W23" i="7"/>
  <c r="AC23" i="7"/>
  <c r="AH23" i="7"/>
  <c r="G23" i="1"/>
  <c r="T24" i="7"/>
  <c r="W24" i="7"/>
  <c r="AC24" i="7"/>
  <c r="AH24" i="7"/>
  <c r="G24" i="1"/>
  <c r="T25" i="7"/>
  <c r="W25" i="7"/>
  <c r="AC25" i="7"/>
  <c r="AH25" i="7"/>
  <c r="G25" i="1"/>
  <c r="T26" i="7"/>
  <c r="W26" i="7"/>
  <c r="AC26" i="7"/>
  <c r="AH26" i="7"/>
  <c r="G26" i="1"/>
  <c r="T27" i="7"/>
  <c r="W27" i="7"/>
  <c r="AC27" i="7"/>
  <c r="AH27" i="7"/>
  <c r="G27" i="1"/>
  <c r="T28" i="7"/>
  <c r="W28" i="7"/>
  <c r="AC28" i="7"/>
  <c r="AH28" i="7"/>
  <c r="G28" i="1"/>
  <c r="T29" i="7"/>
  <c r="W29" i="7"/>
  <c r="AC29" i="7"/>
  <c r="AF29" i="7"/>
  <c r="AG29" i="7"/>
  <c r="AH29" i="7"/>
  <c r="G29" i="1"/>
  <c r="T30" i="7"/>
  <c r="W30" i="7"/>
  <c r="AC30" i="7"/>
  <c r="AH30" i="7"/>
  <c r="G30" i="1"/>
  <c r="T31" i="7"/>
  <c r="W31" i="7"/>
  <c r="AC31" i="7"/>
  <c r="AH31" i="7"/>
  <c r="G31" i="1"/>
  <c r="T32" i="7"/>
  <c r="W32" i="7"/>
  <c r="AC32" i="7"/>
  <c r="AH32" i="7"/>
  <c r="G32" i="1"/>
  <c r="T33" i="7"/>
  <c r="W33" i="7"/>
  <c r="AC33" i="7"/>
  <c r="AH33" i="7"/>
  <c r="G33" i="1"/>
  <c r="T34" i="7"/>
  <c r="W34" i="7"/>
  <c r="AC34" i="7"/>
  <c r="AH34" i="7"/>
  <c r="G34" i="1"/>
  <c r="T35" i="7"/>
  <c r="W35" i="7"/>
  <c r="AC35" i="7"/>
  <c r="AH35" i="7"/>
  <c r="G35" i="1"/>
  <c r="T36" i="7"/>
  <c r="W36" i="7"/>
  <c r="AC36" i="7"/>
  <c r="AH36" i="7"/>
  <c r="G36" i="1"/>
  <c r="T37" i="7"/>
  <c r="W37" i="7"/>
  <c r="AC37" i="7"/>
  <c r="AH37" i="7"/>
  <c r="G37" i="1"/>
  <c r="T38" i="7"/>
  <c r="W38" i="7"/>
  <c r="AC38" i="7"/>
  <c r="AH38" i="7"/>
  <c r="G38" i="1"/>
  <c r="T39" i="7"/>
  <c r="W39" i="7"/>
  <c r="AC39" i="7"/>
  <c r="AH39" i="7"/>
  <c r="G39" i="1"/>
  <c r="T40" i="7"/>
  <c r="W40" i="7"/>
  <c r="AC40" i="7"/>
  <c r="AH40" i="7"/>
  <c r="G40" i="1"/>
  <c r="T41" i="7"/>
  <c r="W41" i="7"/>
  <c r="AC41" i="7"/>
  <c r="AH41" i="7"/>
  <c r="G41" i="1"/>
  <c r="T42" i="7"/>
  <c r="W42" i="7"/>
  <c r="AC42" i="7"/>
  <c r="AH42" i="7"/>
  <c r="G42" i="1"/>
  <c r="T43" i="7"/>
  <c r="W43" i="7"/>
  <c r="AC43" i="7"/>
  <c r="AH43" i="7"/>
  <c r="G43" i="1"/>
  <c r="T44" i="7"/>
  <c r="W44" i="7"/>
  <c r="AC44" i="7"/>
  <c r="AH44" i="7"/>
  <c r="G44" i="1"/>
  <c r="T45" i="7"/>
  <c r="W45" i="7"/>
  <c r="AC45" i="7"/>
  <c r="AH45" i="7"/>
  <c r="G45" i="1"/>
  <c r="T46" i="7"/>
  <c r="W46" i="7"/>
  <c r="AC46" i="7"/>
  <c r="AH46" i="7"/>
  <c r="G46" i="1"/>
  <c r="T47" i="7"/>
  <c r="W47" i="7"/>
  <c r="AC47" i="7"/>
  <c r="AH47" i="7"/>
  <c r="G47" i="1"/>
  <c r="T48" i="7"/>
  <c r="W48" i="7"/>
  <c r="AC48" i="7"/>
  <c r="AH48" i="7"/>
  <c r="G48" i="1"/>
  <c r="T49" i="7"/>
  <c r="W49" i="7"/>
  <c r="AC49" i="7"/>
  <c r="AH49" i="7"/>
  <c r="G49" i="1"/>
  <c r="T50" i="7"/>
  <c r="W50" i="7"/>
  <c r="AC50" i="7"/>
  <c r="AH50" i="7"/>
  <c r="G50" i="1"/>
  <c r="T51" i="7"/>
  <c r="W51" i="7"/>
  <c r="AC51" i="7"/>
  <c r="AH51" i="7"/>
  <c r="G51" i="1"/>
  <c r="T52" i="7"/>
  <c r="W52" i="7"/>
  <c r="AC52" i="7"/>
  <c r="AH52" i="7"/>
  <c r="G52" i="1"/>
  <c r="T53" i="7"/>
  <c r="W53" i="7"/>
  <c r="AC53" i="7"/>
  <c r="AH53" i="7"/>
  <c r="G53" i="1"/>
  <c r="T54" i="7"/>
  <c r="W54" i="7"/>
  <c r="AC54" i="7"/>
  <c r="AH54" i="7"/>
  <c r="G54" i="1"/>
  <c r="T55" i="7"/>
  <c r="W55" i="7"/>
  <c r="AC55" i="7"/>
  <c r="AH55" i="7"/>
  <c r="G55" i="1"/>
  <c r="T56" i="7"/>
  <c r="W56" i="7"/>
  <c r="AC56" i="7"/>
  <c r="AH56" i="7"/>
  <c r="G56" i="1"/>
  <c r="T57" i="7"/>
  <c r="W57" i="7"/>
  <c r="AC57" i="7"/>
  <c r="AH57" i="7"/>
  <c r="G57" i="1"/>
  <c r="T58" i="7"/>
  <c r="W58" i="7"/>
  <c r="AC58" i="7"/>
  <c r="AH58" i="7"/>
  <c r="G58" i="1"/>
  <c r="T59" i="7"/>
  <c r="W59" i="7"/>
  <c r="AC59" i="7"/>
  <c r="AH59" i="7"/>
  <c r="G59" i="1"/>
  <c r="T60" i="7"/>
  <c r="W60" i="7"/>
  <c r="AC60" i="7"/>
  <c r="AH60" i="7"/>
  <c r="G60" i="1"/>
  <c r="T61" i="7"/>
  <c r="W61" i="7"/>
  <c r="AC61" i="7"/>
  <c r="AH61" i="7"/>
  <c r="G61" i="1"/>
  <c r="T62" i="7"/>
  <c r="W62" i="7"/>
  <c r="AC62" i="7"/>
  <c r="AH62" i="7"/>
  <c r="G62" i="1"/>
  <c r="T63" i="7"/>
  <c r="W63" i="7"/>
  <c r="AC63" i="7"/>
  <c r="AH63" i="7"/>
  <c r="G63" i="1"/>
  <c r="T64" i="7"/>
  <c r="W64" i="7"/>
  <c r="AC64" i="7"/>
  <c r="AH64" i="7"/>
  <c r="G64" i="1"/>
  <c r="T65" i="7"/>
  <c r="W65" i="7"/>
  <c r="AC65" i="7"/>
  <c r="AH65" i="7"/>
  <c r="G65" i="1"/>
  <c r="T66" i="7"/>
  <c r="W66" i="7"/>
  <c r="AC66" i="7"/>
  <c r="AH66" i="7"/>
  <c r="G66" i="1"/>
  <c r="T67" i="7"/>
  <c r="W67" i="7"/>
  <c r="AC67" i="7"/>
  <c r="AH67" i="7"/>
  <c r="G67" i="1"/>
  <c r="T68" i="7"/>
  <c r="W68" i="7"/>
  <c r="AC68" i="7"/>
  <c r="AH68" i="7"/>
  <c r="G68" i="1"/>
  <c r="T69" i="7"/>
  <c r="W69" i="7"/>
  <c r="AC69" i="7"/>
  <c r="AH69" i="7"/>
  <c r="G69" i="1"/>
  <c r="T70" i="7"/>
  <c r="W70" i="7"/>
  <c r="AC70" i="7"/>
  <c r="AH70" i="7"/>
  <c r="G70" i="1"/>
  <c r="T71" i="7"/>
  <c r="W71" i="7"/>
  <c r="AC71" i="7"/>
  <c r="AH71" i="7"/>
  <c r="G71" i="1"/>
  <c r="T72" i="7"/>
  <c r="W72" i="7"/>
  <c r="AC72" i="7"/>
  <c r="AH72" i="7"/>
  <c r="G72" i="1"/>
  <c r="T73" i="7"/>
  <c r="W73" i="7"/>
  <c r="AC73" i="7"/>
  <c r="AH73" i="7"/>
  <c r="G73" i="1"/>
  <c r="T74" i="7"/>
  <c r="W74" i="7"/>
  <c r="AC74" i="7"/>
  <c r="AH74" i="7"/>
  <c r="G74" i="1"/>
  <c r="T75" i="7"/>
  <c r="W75" i="7"/>
  <c r="AC75" i="7"/>
  <c r="AH75" i="7"/>
  <c r="G75" i="1"/>
  <c r="T76" i="7"/>
  <c r="W76" i="7"/>
  <c r="AC76" i="7"/>
  <c r="AH76" i="7"/>
  <c r="G76" i="1"/>
  <c r="T77" i="7"/>
  <c r="W77" i="7"/>
  <c r="AC77" i="7"/>
  <c r="AH77" i="7"/>
  <c r="G77" i="1"/>
  <c r="T78" i="7"/>
  <c r="W78" i="7"/>
  <c r="AC78" i="7"/>
  <c r="AH78" i="7"/>
  <c r="G78" i="1"/>
  <c r="T79" i="7"/>
  <c r="W79" i="7"/>
  <c r="AC79" i="7"/>
  <c r="AH79" i="7"/>
  <c r="G79" i="1"/>
  <c r="T80" i="7"/>
  <c r="W80" i="7"/>
  <c r="AC80" i="7"/>
  <c r="AH80" i="7"/>
  <c r="G80" i="1"/>
  <c r="T81" i="7"/>
  <c r="W81" i="7"/>
  <c r="AC81" i="7"/>
  <c r="AH81" i="7"/>
  <c r="G81" i="1"/>
  <c r="T82" i="7"/>
  <c r="W82" i="7"/>
  <c r="AC82" i="7"/>
  <c r="AH82" i="7"/>
  <c r="G82" i="1"/>
  <c r="T83" i="7"/>
  <c r="W83" i="7"/>
  <c r="AC83" i="7"/>
  <c r="AH83" i="7"/>
  <c r="G83" i="1"/>
  <c r="T84" i="7"/>
  <c r="W84" i="7"/>
  <c r="AC84" i="7"/>
  <c r="AH84" i="7"/>
  <c r="G84" i="1"/>
  <c r="T85" i="7"/>
  <c r="W85" i="7"/>
  <c r="AC85" i="7"/>
  <c r="AH85" i="7"/>
  <c r="G85" i="1"/>
  <c r="T86" i="7"/>
  <c r="W86" i="7"/>
  <c r="AC86" i="7"/>
  <c r="AH86" i="7"/>
  <c r="G86" i="1"/>
  <c r="T87" i="7"/>
  <c r="W87" i="7"/>
  <c r="AC87" i="7"/>
  <c r="AH87" i="7"/>
  <c r="G87" i="1"/>
  <c r="T88" i="7"/>
  <c r="W88" i="7"/>
  <c r="AC88" i="7"/>
  <c r="AH88" i="7"/>
  <c r="G88" i="1"/>
  <c r="T89" i="7"/>
  <c r="W89" i="7"/>
  <c r="AC89" i="7"/>
  <c r="AH89" i="7"/>
  <c r="G89" i="1"/>
  <c r="T90" i="7"/>
  <c r="W90" i="7"/>
  <c r="AC90" i="7"/>
  <c r="AH90" i="7"/>
  <c r="G90" i="1"/>
  <c r="G91" i="1"/>
  <c r="H5" i="8"/>
  <c r="I5" i="8"/>
  <c r="H6" i="1"/>
  <c r="H6" i="8"/>
  <c r="I6" i="8"/>
  <c r="H7" i="1"/>
  <c r="H7" i="8"/>
  <c r="I7" i="8"/>
  <c r="H8" i="1"/>
  <c r="H8" i="8"/>
  <c r="I8" i="8"/>
  <c r="H9" i="1"/>
  <c r="H9" i="8"/>
  <c r="I9" i="8"/>
  <c r="H10" i="1"/>
  <c r="H10" i="8"/>
  <c r="I10" i="8"/>
  <c r="H11" i="1"/>
  <c r="H11" i="8"/>
  <c r="I11" i="8"/>
  <c r="H12" i="1"/>
  <c r="H12" i="8"/>
  <c r="I12" i="8"/>
  <c r="H13" i="1"/>
  <c r="H13" i="8"/>
  <c r="I13" i="8"/>
  <c r="H14" i="1"/>
  <c r="H14" i="8"/>
  <c r="I14" i="8"/>
  <c r="H15" i="1"/>
  <c r="H15" i="8"/>
  <c r="I15" i="8"/>
  <c r="H16" i="1"/>
  <c r="H16" i="8"/>
  <c r="I16" i="8"/>
  <c r="H17" i="1"/>
  <c r="H17" i="8"/>
  <c r="I17" i="8"/>
  <c r="H18" i="1"/>
  <c r="H18" i="8"/>
  <c r="I18" i="8"/>
  <c r="H19" i="1"/>
  <c r="H19" i="8"/>
  <c r="I19" i="8"/>
  <c r="H20" i="1"/>
  <c r="H20" i="8"/>
  <c r="I20" i="8"/>
  <c r="H21" i="1"/>
  <c r="H21" i="8"/>
  <c r="I21" i="8"/>
  <c r="H22" i="1"/>
  <c r="H22" i="8"/>
  <c r="I22" i="8"/>
  <c r="H23" i="1"/>
  <c r="H23" i="8"/>
  <c r="I23" i="8"/>
  <c r="H24" i="1"/>
  <c r="H24" i="8"/>
  <c r="I24" i="8"/>
  <c r="H25" i="1"/>
  <c r="H25" i="8"/>
  <c r="I25" i="8"/>
  <c r="H26" i="1"/>
  <c r="H26" i="8"/>
  <c r="I26" i="8"/>
  <c r="H27" i="1"/>
  <c r="H27" i="8"/>
  <c r="I27" i="8"/>
  <c r="H28" i="1"/>
  <c r="H28" i="8"/>
  <c r="I28" i="8"/>
  <c r="H29" i="1"/>
  <c r="H29" i="8"/>
  <c r="I29" i="8"/>
  <c r="H30" i="1"/>
  <c r="H30" i="8"/>
  <c r="I30" i="8"/>
  <c r="H31" i="1"/>
  <c r="H31" i="8"/>
  <c r="I31" i="8"/>
  <c r="H32" i="1"/>
  <c r="H32" i="8"/>
  <c r="I32" i="8"/>
  <c r="H33" i="1"/>
  <c r="H33" i="8"/>
  <c r="I33" i="8"/>
  <c r="H34" i="1"/>
  <c r="H34" i="8"/>
  <c r="I34" i="8"/>
  <c r="H35" i="1"/>
  <c r="H35" i="8"/>
  <c r="I35" i="8"/>
  <c r="H36" i="1"/>
  <c r="H36" i="8"/>
  <c r="I36" i="8"/>
  <c r="H37" i="1"/>
  <c r="H37" i="8"/>
  <c r="I37" i="8"/>
  <c r="H38" i="1"/>
  <c r="H38" i="8"/>
  <c r="I38" i="8"/>
  <c r="H39" i="1"/>
  <c r="H39" i="8"/>
  <c r="I39" i="8"/>
  <c r="H40" i="1"/>
  <c r="H40" i="8"/>
  <c r="I40" i="8"/>
  <c r="H41" i="1"/>
  <c r="H41" i="8"/>
  <c r="I41" i="8"/>
  <c r="H42" i="1"/>
  <c r="H42" i="8"/>
  <c r="I42" i="8"/>
  <c r="H43" i="1"/>
  <c r="H43" i="8"/>
  <c r="I43" i="8"/>
  <c r="H44" i="1"/>
  <c r="H44" i="8"/>
  <c r="I44" i="8"/>
  <c r="H45" i="1"/>
  <c r="H45" i="8"/>
  <c r="I45" i="8"/>
  <c r="H46" i="1"/>
  <c r="H46" i="8"/>
  <c r="I46" i="8"/>
  <c r="H47" i="1"/>
  <c r="H47" i="8"/>
  <c r="I47" i="8"/>
  <c r="H48" i="1"/>
  <c r="H48" i="8"/>
  <c r="I48" i="8"/>
  <c r="H49" i="1"/>
  <c r="H49" i="8"/>
  <c r="I49" i="8"/>
  <c r="H50" i="1"/>
  <c r="H50" i="8"/>
  <c r="I50" i="8"/>
  <c r="H51" i="1"/>
  <c r="H51" i="8"/>
  <c r="I51" i="8"/>
  <c r="H52" i="1"/>
  <c r="H52" i="8"/>
  <c r="I52" i="8"/>
  <c r="H53" i="1"/>
  <c r="H53" i="8"/>
  <c r="I53" i="8"/>
  <c r="H54" i="1"/>
  <c r="H54" i="8"/>
  <c r="I54" i="8"/>
  <c r="H55" i="1"/>
  <c r="H55" i="8"/>
  <c r="I55" i="8"/>
  <c r="H56" i="1"/>
  <c r="H56" i="8"/>
  <c r="I56" i="8"/>
  <c r="H57" i="1"/>
  <c r="H57" i="8"/>
  <c r="I57" i="8"/>
  <c r="H58" i="1"/>
  <c r="H58" i="8"/>
  <c r="I58" i="8"/>
  <c r="H59" i="1"/>
  <c r="H59" i="8"/>
  <c r="I59" i="8"/>
  <c r="H60" i="1"/>
  <c r="H60" i="8"/>
  <c r="I60" i="8"/>
  <c r="H61" i="1"/>
  <c r="H61" i="8"/>
  <c r="I61" i="8"/>
  <c r="H62" i="1"/>
  <c r="H62" i="8"/>
  <c r="I62" i="8"/>
  <c r="H63" i="1"/>
  <c r="H63" i="8"/>
  <c r="I63" i="8"/>
  <c r="H64" i="1"/>
  <c r="H64" i="8"/>
  <c r="I64" i="8"/>
  <c r="H65" i="1"/>
  <c r="H65" i="8"/>
  <c r="I65" i="8"/>
  <c r="H66" i="1"/>
  <c r="H66" i="8"/>
  <c r="I66" i="8"/>
  <c r="H67" i="1"/>
  <c r="H67" i="8"/>
  <c r="I67" i="8"/>
  <c r="H68" i="1"/>
  <c r="H68" i="8"/>
  <c r="I68" i="8"/>
  <c r="H69" i="1"/>
  <c r="H69" i="8"/>
  <c r="I69" i="8"/>
  <c r="H70" i="1"/>
  <c r="H70" i="8"/>
  <c r="I70" i="8"/>
  <c r="H71" i="1"/>
  <c r="H71" i="8"/>
  <c r="I71" i="8"/>
  <c r="H72" i="1"/>
  <c r="H72" i="8"/>
  <c r="I72" i="8"/>
  <c r="H73" i="1"/>
  <c r="H73" i="8"/>
  <c r="I73" i="8"/>
  <c r="H74" i="1"/>
  <c r="H74" i="8"/>
  <c r="I74" i="8"/>
  <c r="H75" i="1"/>
  <c r="H75" i="8"/>
  <c r="I75" i="8"/>
  <c r="H76" i="1"/>
  <c r="H76" i="8"/>
  <c r="I76" i="8"/>
  <c r="H77" i="1"/>
  <c r="H77" i="8"/>
  <c r="I77" i="8"/>
  <c r="H78" i="1"/>
  <c r="H78" i="8"/>
  <c r="I78" i="8"/>
  <c r="H79" i="1"/>
  <c r="H79" i="8"/>
  <c r="I79" i="8"/>
  <c r="H80" i="1"/>
  <c r="H80" i="8"/>
  <c r="I80" i="8"/>
  <c r="H81" i="1"/>
  <c r="H81" i="8"/>
  <c r="I81" i="8"/>
  <c r="H82" i="1"/>
  <c r="H82" i="8"/>
  <c r="I82" i="8"/>
  <c r="H83" i="1"/>
  <c r="H83" i="8"/>
  <c r="I83" i="8"/>
  <c r="H84" i="1"/>
  <c r="H84" i="8"/>
  <c r="I84" i="8"/>
  <c r="H85" i="1"/>
  <c r="H85" i="8"/>
  <c r="I85" i="8"/>
  <c r="H86" i="1"/>
  <c r="H86" i="8"/>
  <c r="I86" i="8"/>
  <c r="H87" i="1"/>
  <c r="H87" i="8"/>
  <c r="I87" i="8"/>
  <c r="H88" i="1"/>
  <c r="H88" i="8"/>
  <c r="I88" i="8"/>
  <c r="H89" i="1"/>
  <c r="H89" i="8"/>
  <c r="I89" i="8"/>
  <c r="H90" i="1"/>
  <c r="H9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D5" i="10"/>
  <c r="J6" i="1"/>
  <c r="D6" i="10"/>
  <c r="J7" i="1"/>
  <c r="D7" i="10"/>
  <c r="J8" i="1"/>
  <c r="D8" i="10"/>
  <c r="J9" i="1"/>
  <c r="D9" i="10"/>
  <c r="J10" i="1"/>
  <c r="D10" i="10"/>
  <c r="J11" i="1"/>
  <c r="D11" i="10"/>
  <c r="J12" i="1"/>
  <c r="D12" i="10"/>
  <c r="J13" i="1"/>
  <c r="D13" i="10"/>
  <c r="J14" i="1"/>
  <c r="D14" i="10"/>
  <c r="J15" i="1"/>
  <c r="D15" i="10"/>
  <c r="J16" i="1"/>
  <c r="D16" i="10"/>
  <c r="J17" i="1"/>
  <c r="D17" i="10"/>
  <c r="J18" i="1"/>
  <c r="D18" i="10"/>
  <c r="J19" i="1"/>
  <c r="D19" i="10"/>
  <c r="J20" i="1"/>
  <c r="D20" i="10"/>
  <c r="J21" i="1"/>
  <c r="D21" i="10"/>
  <c r="J22" i="1"/>
  <c r="D22" i="10"/>
  <c r="J23" i="1"/>
  <c r="D23" i="10"/>
  <c r="J24" i="1"/>
  <c r="D24" i="10"/>
  <c r="J25" i="1"/>
  <c r="D25" i="10"/>
  <c r="J26" i="1"/>
  <c r="D26" i="10"/>
  <c r="J27" i="1"/>
  <c r="D27" i="10"/>
  <c r="J28" i="1"/>
  <c r="D28" i="10"/>
  <c r="J29" i="1"/>
  <c r="D29" i="10"/>
  <c r="J30" i="1"/>
  <c r="D30" i="10"/>
  <c r="J31" i="1"/>
  <c r="D31" i="10"/>
  <c r="J32" i="1"/>
  <c r="D32" i="10"/>
  <c r="J33" i="1"/>
  <c r="D33" i="10"/>
  <c r="J34" i="1"/>
  <c r="D34" i="10"/>
  <c r="J35" i="1"/>
  <c r="D35" i="10"/>
  <c r="J36" i="1"/>
  <c r="D36" i="10"/>
  <c r="J37" i="1"/>
  <c r="D37" i="10"/>
  <c r="J38" i="1"/>
  <c r="D38" i="10"/>
  <c r="J39" i="1"/>
  <c r="D39" i="10"/>
  <c r="J40" i="1"/>
  <c r="D40" i="10"/>
  <c r="J41" i="1"/>
  <c r="D41" i="10"/>
  <c r="J42" i="1"/>
  <c r="D42" i="10"/>
  <c r="J43" i="1"/>
  <c r="D43" i="10"/>
  <c r="J44" i="1"/>
  <c r="D44" i="10"/>
  <c r="J45" i="1"/>
  <c r="D45" i="10"/>
  <c r="J46" i="1"/>
  <c r="D46" i="10"/>
  <c r="J47" i="1"/>
  <c r="D47" i="10"/>
  <c r="J48" i="1"/>
  <c r="D48" i="10"/>
  <c r="J49" i="1"/>
  <c r="D49" i="10"/>
  <c r="J50" i="1"/>
  <c r="D50" i="10"/>
  <c r="J51" i="1"/>
  <c r="D51" i="10"/>
  <c r="J52" i="1"/>
  <c r="D52" i="10"/>
  <c r="J53" i="1"/>
  <c r="D53" i="10"/>
  <c r="J54" i="1"/>
  <c r="D54" i="10"/>
  <c r="J55" i="1"/>
  <c r="D55" i="10"/>
  <c r="J56" i="1"/>
  <c r="D56" i="10"/>
  <c r="J57" i="1"/>
  <c r="D57" i="10"/>
  <c r="J58" i="1"/>
  <c r="D58" i="10"/>
  <c r="J59" i="1"/>
  <c r="D59" i="10"/>
  <c r="J60" i="1"/>
  <c r="D60" i="10"/>
  <c r="J61" i="1"/>
  <c r="D61" i="10"/>
  <c r="J62" i="1"/>
  <c r="D62" i="10"/>
  <c r="J63" i="1"/>
  <c r="D63" i="10"/>
  <c r="J64" i="1"/>
  <c r="D64" i="10"/>
  <c r="J65" i="1"/>
  <c r="D65" i="10"/>
  <c r="J66" i="1"/>
  <c r="D66" i="10"/>
  <c r="J67" i="1"/>
  <c r="D67" i="10"/>
  <c r="J68" i="1"/>
  <c r="D68" i="10"/>
  <c r="J69" i="1"/>
  <c r="D69" i="10"/>
  <c r="J70" i="1"/>
  <c r="D70" i="10"/>
  <c r="J71" i="1"/>
  <c r="D71" i="10"/>
  <c r="J72" i="1"/>
  <c r="D72" i="10"/>
  <c r="J73" i="1"/>
  <c r="D73" i="10"/>
  <c r="J74" i="1"/>
  <c r="D74" i="10"/>
  <c r="J75" i="1"/>
  <c r="D75" i="10"/>
  <c r="J76" i="1"/>
  <c r="D76" i="10"/>
  <c r="J77" i="1"/>
  <c r="D77" i="10"/>
  <c r="J78" i="1"/>
  <c r="D78" i="10"/>
  <c r="J79" i="1"/>
  <c r="D79" i="10"/>
  <c r="J80" i="1"/>
  <c r="D80" i="10"/>
  <c r="J81" i="1"/>
  <c r="D81" i="10"/>
  <c r="J82" i="1"/>
  <c r="D82" i="10"/>
  <c r="J83" i="1"/>
  <c r="D83" i="10"/>
  <c r="J84" i="1"/>
  <c r="D84" i="10"/>
  <c r="J85" i="1"/>
  <c r="D85" i="10"/>
  <c r="J86" i="1"/>
  <c r="D86" i="10"/>
  <c r="J87" i="1"/>
  <c r="D87" i="10"/>
  <c r="J88" i="1"/>
  <c r="D88" i="10"/>
  <c r="J89" i="1"/>
  <c r="D89" i="10"/>
  <c r="J90" i="1"/>
  <c r="J91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D5" i="14"/>
  <c r="M6" i="1"/>
  <c r="D6" i="14"/>
  <c r="M7" i="1"/>
  <c r="D7" i="14"/>
  <c r="M8" i="1"/>
  <c r="D8" i="14"/>
  <c r="M9" i="1"/>
  <c r="D9" i="14"/>
  <c r="M10" i="1"/>
  <c r="D10" i="14"/>
  <c r="M11" i="1"/>
  <c r="D11" i="14"/>
  <c r="M12" i="1"/>
  <c r="D12" i="14"/>
  <c r="M13" i="1"/>
  <c r="D13" i="14"/>
  <c r="M14" i="1"/>
  <c r="D14" i="14"/>
  <c r="M15" i="1"/>
  <c r="D15" i="14"/>
  <c r="M16" i="1"/>
  <c r="D16" i="14"/>
  <c r="M17" i="1"/>
  <c r="D17" i="14"/>
  <c r="M18" i="1"/>
  <c r="D18" i="14"/>
  <c r="M19" i="1"/>
  <c r="D19" i="14"/>
  <c r="M20" i="1"/>
  <c r="D20" i="14"/>
  <c r="M21" i="1"/>
  <c r="D21" i="14"/>
  <c r="M22" i="1"/>
  <c r="D22" i="14"/>
  <c r="M23" i="1"/>
  <c r="D23" i="14"/>
  <c r="M24" i="1"/>
  <c r="D24" i="14"/>
  <c r="M25" i="1"/>
  <c r="D25" i="14"/>
  <c r="M26" i="1"/>
  <c r="D26" i="14"/>
  <c r="M27" i="1"/>
  <c r="D27" i="14"/>
  <c r="M28" i="1"/>
  <c r="D28" i="14"/>
  <c r="M29" i="1"/>
  <c r="D29" i="14"/>
  <c r="M30" i="1"/>
  <c r="D30" i="14"/>
  <c r="M31" i="1"/>
  <c r="D31" i="14"/>
  <c r="M32" i="1"/>
  <c r="D32" i="14"/>
  <c r="M33" i="1"/>
  <c r="D33" i="14"/>
  <c r="M34" i="1"/>
  <c r="D34" i="14"/>
  <c r="M35" i="1"/>
  <c r="D35" i="14"/>
  <c r="M36" i="1"/>
  <c r="D36" i="14"/>
  <c r="M37" i="1"/>
  <c r="D37" i="14"/>
  <c r="M38" i="1"/>
  <c r="D38" i="14"/>
  <c r="M39" i="1"/>
  <c r="D39" i="14"/>
  <c r="M40" i="1"/>
  <c r="D40" i="14"/>
  <c r="M41" i="1"/>
  <c r="D41" i="14"/>
  <c r="M42" i="1"/>
  <c r="D42" i="14"/>
  <c r="M43" i="1"/>
  <c r="D43" i="14"/>
  <c r="M44" i="1"/>
  <c r="D44" i="14"/>
  <c r="M45" i="1"/>
  <c r="D45" i="14"/>
  <c r="M46" i="1"/>
  <c r="D46" i="14"/>
  <c r="M47" i="1"/>
  <c r="D47" i="14"/>
  <c r="M48" i="1"/>
  <c r="D48" i="14"/>
  <c r="M49" i="1"/>
  <c r="D49" i="14"/>
  <c r="M50" i="1"/>
  <c r="D50" i="14"/>
  <c r="M51" i="1"/>
  <c r="D51" i="14"/>
  <c r="M52" i="1"/>
  <c r="D52" i="14"/>
  <c r="M53" i="1"/>
  <c r="D53" i="14"/>
  <c r="M54" i="1"/>
  <c r="D54" i="14"/>
  <c r="M55" i="1"/>
  <c r="D55" i="14"/>
  <c r="M56" i="1"/>
  <c r="D56" i="14"/>
  <c r="M57" i="1"/>
  <c r="D57" i="14"/>
  <c r="M58" i="1"/>
  <c r="D58" i="14"/>
  <c r="M59" i="1"/>
  <c r="D59" i="14"/>
  <c r="M60" i="1"/>
  <c r="D60" i="14"/>
  <c r="M61" i="1"/>
  <c r="D61" i="14"/>
  <c r="M62" i="1"/>
  <c r="D62" i="14"/>
  <c r="M63" i="1"/>
  <c r="D63" i="14"/>
  <c r="M64" i="1"/>
  <c r="D64" i="14"/>
  <c r="M65" i="1"/>
  <c r="D65" i="14"/>
  <c r="M66" i="1"/>
  <c r="D66" i="14"/>
  <c r="M67" i="1"/>
  <c r="D67" i="14"/>
  <c r="M68" i="1"/>
  <c r="D68" i="14"/>
  <c r="M69" i="1"/>
  <c r="D69" i="14"/>
  <c r="M70" i="1"/>
  <c r="D70" i="14"/>
  <c r="M71" i="1"/>
  <c r="D71" i="14"/>
  <c r="M72" i="1"/>
  <c r="D72" i="14"/>
  <c r="M73" i="1"/>
  <c r="D73" i="14"/>
  <c r="M74" i="1"/>
  <c r="D74" i="14"/>
  <c r="M75" i="1"/>
  <c r="D75" i="14"/>
  <c r="M76" i="1"/>
  <c r="D76" i="14"/>
  <c r="M77" i="1"/>
  <c r="D77" i="14"/>
  <c r="M78" i="1"/>
  <c r="D78" i="14"/>
  <c r="M79" i="1"/>
  <c r="D79" i="14"/>
  <c r="M80" i="1"/>
  <c r="D80" i="14"/>
  <c r="M81" i="1"/>
  <c r="D81" i="14"/>
  <c r="M82" i="1"/>
  <c r="D82" i="14"/>
  <c r="M83" i="1"/>
  <c r="D83" i="14"/>
  <c r="M84" i="1"/>
  <c r="D84" i="14"/>
  <c r="M85" i="1"/>
  <c r="D85" i="14"/>
  <c r="M86" i="1"/>
  <c r="D86" i="14"/>
  <c r="M87" i="1"/>
  <c r="D87" i="14"/>
  <c r="M88" i="1"/>
  <c r="D88" i="14"/>
  <c r="M89" i="1"/>
  <c r="D89" i="14"/>
  <c r="M90" i="1"/>
  <c r="M91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E6" i="20"/>
  <c r="F6" i="20" a="1"/>
  <c r="F6" i="20"/>
  <c r="S6" i="1"/>
  <c r="F7" i="20" a="1"/>
  <c r="F7" i="20"/>
  <c r="S7" i="1"/>
  <c r="F8" i="20" a="1"/>
  <c r="F8" i="20"/>
  <c r="S8" i="1"/>
  <c r="F9" i="20" a="1"/>
  <c r="F9" i="20"/>
  <c r="S9" i="1"/>
  <c r="F10" i="20" a="1"/>
  <c r="F10" i="20"/>
  <c r="S10" i="1"/>
  <c r="F11" i="20" a="1"/>
  <c r="F11" i="20"/>
  <c r="S11" i="1"/>
  <c r="F12" i="20" a="1"/>
  <c r="F12" i="20"/>
  <c r="S12" i="1"/>
  <c r="F13" i="20" a="1"/>
  <c r="F13" i="20"/>
  <c r="S13" i="1"/>
  <c r="F14" i="20" a="1"/>
  <c r="F14" i="20"/>
  <c r="S14" i="1"/>
  <c r="F15" i="20" a="1"/>
  <c r="F15" i="20"/>
  <c r="S15" i="1"/>
  <c r="F16" i="20" a="1"/>
  <c r="F16" i="20"/>
  <c r="S16" i="1"/>
  <c r="F17" i="20" a="1"/>
  <c r="F17" i="20"/>
  <c r="S17" i="1"/>
  <c r="F18" i="20" a="1"/>
  <c r="F18" i="20"/>
  <c r="S18" i="1"/>
  <c r="F19" i="20" a="1"/>
  <c r="F19" i="20"/>
  <c r="S19" i="1"/>
  <c r="F20" i="20" a="1"/>
  <c r="F20" i="20"/>
  <c r="S20" i="1"/>
  <c r="F21" i="20" a="1"/>
  <c r="F21" i="20"/>
  <c r="S21" i="1"/>
  <c r="F22" i="20" a="1"/>
  <c r="F22" i="20"/>
  <c r="S22" i="1"/>
  <c r="F23" i="20" a="1"/>
  <c r="F23" i="20"/>
  <c r="S23" i="1"/>
  <c r="F24" i="20" a="1"/>
  <c r="F24" i="20"/>
  <c r="S24" i="1"/>
  <c r="F25" i="20" a="1"/>
  <c r="F25" i="20"/>
  <c r="S25" i="1"/>
  <c r="F26" i="20" a="1"/>
  <c r="F26" i="20"/>
  <c r="S26" i="1"/>
  <c r="F27" i="20" a="1"/>
  <c r="F27" i="20"/>
  <c r="S27" i="1"/>
  <c r="F28" i="20" a="1"/>
  <c r="F28" i="20"/>
  <c r="S28" i="1"/>
  <c r="F29" i="20" a="1"/>
  <c r="F29" i="20"/>
  <c r="S29" i="1"/>
  <c r="F30" i="20" a="1"/>
  <c r="F30" i="20"/>
  <c r="S30" i="1"/>
  <c r="F31" i="20" a="1"/>
  <c r="F31" i="20"/>
  <c r="S31" i="1"/>
  <c r="F32" i="20" a="1"/>
  <c r="F32" i="20"/>
  <c r="S32" i="1"/>
  <c r="F33" i="20" a="1"/>
  <c r="F33" i="20"/>
  <c r="S33" i="1"/>
  <c r="F34" i="20" a="1"/>
  <c r="F34" i="20"/>
  <c r="S34" i="1"/>
  <c r="F35" i="20" a="1"/>
  <c r="F35" i="20"/>
  <c r="S35" i="1"/>
  <c r="F36" i="20" a="1"/>
  <c r="F36" i="20"/>
  <c r="S36" i="1"/>
  <c r="F37" i="20" a="1"/>
  <c r="F37" i="20"/>
  <c r="S37" i="1"/>
  <c r="F38" i="20" a="1"/>
  <c r="F38" i="20"/>
  <c r="S38" i="1"/>
  <c r="F39" i="20" a="1"/>
  <c r="F39" i="20"/>
  <c r="S39" i="1"/>
  <c r="F40" i="20" a="1"/>
  <c r="F40" i="20"/>
  <c r="S40" i="1"/>
  <c r="F41" i="20" a="1"/>
  <c r="F41" i="20"/>
  <c r="S41" i="1"/>
  <c r="F42" i="20" a="1"/>
  <c r="F42" i="20"/>
  <c r="S42" i="1"/>
  <c r="F43" i="20" a="1"/>
  <c r="F43" i="20"/>
  <c r="S43" i="1"/>
  <c r="F44" i="20" a="1"/>
  <c r="F44" i="20"/>
  <c r="S44" i="1"/>
  <c r="F45" i="20" a="1"/>
  <c r="F45" i="20"/>
  <c r="S45" i="1"/>
  <c r="F46" i="20" a="1"/>
  <c r="F46" i="20"/>
  <c r="S46" i="1"/>
  <c r="F47" i="20" a="1"/>
  <c r="F47" i="20"/>
  <c r="S47" i="1"/>
  <c r="F48" i="20" a="1"/>
  <c r="F48" i="20"/>
  <c r="S48" i="1"/>
  <c r="F49" i="20" a="1"/>
  <c r="F49" i="20"/>
  <c r="S49" i="1"/>
  <c r="F50" i="20" a="1"/>
  <c r="F50" i="20"/>
  <c r="S50" i="1"/>
  <c r="F51" i="20" a="1"/>
  <c r="F51" i="20"/>
  <c r="S51" i="1"/>
  <c r="F52" i="20" a="1"/>
  <c r="F52" i="20"/>
  <c r="S52" i="1"/>
  <c r="F53" i="20" a="1"/>
  <c r="F53" i="20"/>
  <c r="S53" i="1"/>
  <c r="F54" i="20" a="1"/>
  <c r="F54" i="20"/>
  <c r="S54" i="1"/>
  <c r="F55" i="20" a="1"/>
  <c r="F55" i="20"/>
  <c r="S55" i="1"/>
  <c r="F56" i="20" a="1"/>
  <c r="F56" i="20"/>
  <c r="S56" i="1"/>
  <c r="F57" i="20" a="1"/>
  <c r="F57" i="20"/>
  <c r="S57" i="1"/>
  <c r="F58" i="20" a="1"/>
  <c r="F58" i="20"/>
  <c r="S58" i="1"/>
  <c r="F59" i="20" a="1"/>
  <c r="F59" i="20"/>
  <c r="S59" i="1"/>
  <c r="F60" i="20" a="1"/>
  <c r="F60" i="20"/>
  <c r="S60" i="1"/>
  <c r="F61" i="20" a="1"/>
  <c r="F61" i="20"/>
  <c r="S61" i="1"/>
  <c r="F62" i="20" a="1"/>
  <c r="F62" i="20"/>
  <c r="S62" i="1"/>
  <c r="F63" i="20" a="1"/>
  <c r="F63" i="20"/>
  <c r="S63" i="1"/>
  <c r="F64" i="20" a="1"/>
  <c r="F64" i="20"/>
  <c r="S64" i="1"/>
  <c r="F65" i="20" a="1"/>
  <c r="F65" i="20"/>
  <c r="S65" i="1"/>
  <c r="F66" i="20" a="1"/>
  <c r="F66" i="20"/>
  <c r="S66" i="1"/>
  <c r="F67" i="20" a="1"/>
  <c r="F67" i="20"/>
  <c r="S67" i="1"/>
  <c r="F68" i="20" a="1"/>
  <c r="F68" i="20"/>
  <c r="S68" i="1"/>
  <c r="F69" i="20" a="1"/>
  <c r="F69" i="20"/>
  <c r="S69" i="1"/>
  <c r="F70" i="20" a="1"/>
  <c r="F70" i="20"/>
  <c r="S70" i="1"/>
  <c r="F71" i="20" a="1"/>
  <c r="F71" i="20"/>
  <c r="S71" i="1"/>
  <c r="F72" i="20" a="1"/>
  <c r="F72" i="20"/>
  <c r="S72" i="1"/>
  <c r="F73" i="20" a="1"/>
  <c r="F73" i="20"/>
  <c r="S73" i="1"/>
  <c r="F74" i="20" a="1"/>
  <c r="F74" i="20"/>
  <c r="S74" i="1"/>
  <c r="F75" i="20" a="1"/>
  <c r="F75" i="20"/>
  <c r="S75" i="1"/>
  <c r="F76" i="20" a="1"/>
  <c r="F76" i="20"/>
  <c r="S76" i="1"/>
  <c r="F77" i="20" a="1"/>
  <c r="F77" i="20"/>
  <c r="S77" i="1"/>
  <c r="F78" i="20" a="1"/>
  <c r="F78" i="20"/>
  <c r="S78" i="1"/>
  <c r="F79" i="20" a="1"/>
  <c r="F79" i="20"/>
  <c r="S79" i="1"/>
  <c r="F80" i="20" a="1"/>
  <c r="F80" i="20"/>
  <c r="S80" i="1"/>
  <c r="F81" i="20" a="1"/>
  <c r="F81" i="20"/>
  <c r="S81" i="1"/>
  <c r="F82" i="20" a="1"/>
  <c r="F82" i="20"/>
  <c r="S82" i="1"/>
  <c r="F83" i="20" a="1"/>
  <c r="F83" i="20"/>
  <c r="S83" i="1"/>
  <c r="S84" i="1"/>
  <c r="S85" i="1"/>
  <c r="F86" i="20" a="1"/>
  <c r="F86" i="20"/>
  <c r="S86" i="1"/>
  <c r="F87" i="20" a="1"/>
  <c r="F87" i="20"/>
  <c r="S87" i="1"/>
  <c r="F88" i="20" a="1"/>
  <c r="F88" i="20"/>
  <c r="S88" i="1"/>
  <c r="F89" i="20" a="1"/>
  <c r="F89" i="20"/>
  <c r="S89" i="1"/>
  <c r="F90" i="20" a="1"/>
  <c r="F90" i="20"/>
  <c r="S90" i="1"/>
  <c r="S91" i="1"/>
  <c r="E5" i="21"/>
  <c r="C2" i="21"/>
  <c r="F5" i="21"/>
  <c r="T6" i="1"/>
  <c r="E6" i="21"/>
  <c r="F6" i="21"/>
  <c r="T7" i="1"/>
  <c r="E7" i="21"/>
  <c r="F7" i="21"/>
  <c r="T8" i="1"/>
  <c r="E8" i="21"/>
  <c r="F8" i="21"/>
  <c r="T9" i="1"/>
  <c r="E9" i="21"/>
  <c r="F9" i="21"/>
  <c r="T10" i="1"/>
  <c r="E10" i="21"/>
  <c r="F10" i="21"/>
  <c r="T11" i="1"/>
  <c r="E11" i="21"/>
  <c r="F11" i="21"/>
  <c r="T12" i="1"/>
  <c r="E12" i="21"/>
  <c r="F12" i="21"/>
  <c r="T13" i="1"/>
  <c r="E13" i="21"/>
  <c r="F13" i="21"/>
  <c r="T14" i="1"/>
  <c r="E14" i="21"/>
  <c r="F14" i="21"/>
  <c r="T15" i="1"/>
  <c r="E15" i="21"/>
  <c r="F15" i="21"/>
  <c r="T16" i="1"/>
  <c r="E16" i="21"/>
  <c r="F16" i="21"/>
  <c r="T17" i="1"/>
  <c r="E17" i="21"/>
  <c r="F17" i="21"/>
  <c r="T18" i="1"/>
  <c r="E18" i="21"/>
  <c r="F18" i="21"/>
  <c r="T19" i="1"/>
  <c r="E19" i="21"/>
  <c r="F19" i="21"/>
  <c r="T20" i="1"/>
  <c r="E20" i="21"/>
  <c r="F20" i="21"/>
  <c r="T21" i="1"/>
  <c r="E21" i="21"/>
  <c r="F21" i="21"/>
  <c r="T22" i="1"/>
  <c r="E22" i="21"/>
  <c r="F22" i="21"/>
  <c r="T23" i="1"/>
  <c r="E23" i="21"/>
  <c r="F23" i="21"/>
  <c r="T24" i="1"/>
  <c r="E24" i="21"/>
  <c r="F24" i="21"/>
  <c r="T25" i="1"/>
  <c r="E25" i="21"/>
  <c r="F25" i="21"/>
  <c r="T26" i="1"/>
  <c r="E26" i="21"/>
  <c r="F26" i="21"/>
  <c r="T27" i="1"/>
  <c r="E27" i="21"/>
  <c r="F27" i="21"/>
  <c r="T28" i="1"/>
  <c r="E28" i="21"/>
  <c r="F28" i="21"/>
  <c r="T29" i="1"/>
  <c r="E29" i="21"/>
  <c r="F29" i="21"/>
  <c r="T30" i="1"/>
  <c r="E30" i="21"/>
  <c r="F30" i="21"/>
  <c r="T31" i="1"/>
  <c r="E31" i="21"/>
  <c r="F31" i="21"/>
  <c r="T32" i="1"/>
  <c r="E32" i="21"/>
  <c r="F32" i="21"/>
  <c r="T33" i="1"/>
  <c r="E33" i="21"/>
  <c r="F33" i="21"/>
  <c r="T34" i="1"/>
  <c r="E34" i="21"/>
  <c r="F34" i="21"/>
  <c r="T35" i="1"/>
  <c r="E35" i="21"/>
  <c r="F35" i="21"/>
  <c r="T36" i="1"/>
  <c r="E36" i="21"/>
  <c r="F36" i="21"/>
  <c r="T37" i="1"/>
  <c r="E37" i="21"/>
  <c r="F37" i="21"/>
  <c r="T38" i="1"/>
  <c r="E38" i="21"/>
  <c r="F38" i="21"/>
  <c r="T39" i="1"/>
  <c r="E39" i="21"/>
  <c r="F39" i="21"/>
  <c r="T40" i="1"/>
  <c r="E40" i="21"/>
  <c r="F40" i="21"/>
  <c r="T41" i="1"/>
  <c r="E41" i="21"/>
  <c r="F41" i="21"/>
  <c r="T42" i="1"/>
  <c r="E42" i="21"/>
  <c r="F42" i="21"/>
  <c r="T43" i="1"/>
  <c r="E43" i="21"/>
  <c r="F43" i="21"/>
  <c r="T44" i="1"/>
  <c r="E44" i="21"/>
  <c r="F44" i="21"/>
  <c r="T45" i="1"/>
  <c r="E45" i="21"/>
  <c r="F45" i="21"/>
  <c r="T46" i="1"/>
  <c r="E46" i="21"/>
  <c r="F46" i="21"/>
  <c r="T47" i="1"/>
  <c r="E47" i="21"/>
  <c r="F47" i="21"/>
  <c r="T48" i="1"/>
  <c r="E48" i="21"/>
  <c r="F48" i="21"/>
  <c r="T49" i="1"/>
  <c r="E49" i="21"/>
  <c r="F49" i="21"/>
  <c r="T50" i="1"/>
  <c r="E50" i="21"/>
  <c r="F50" i="21"/>
  <c r="T51" i="1"/>
  <c r="E51" i="21"/>
  <c r="F51" i="21"/>
  <c r="T52" i="1"/>
  <c r="E52" i="21"/>
  <c r="F52" i="21"/>
  <c r="T53" i="1"/>
  <c r="E53" i="21"/>
  <c r="F53" i="21"/>
  <c r="T54" i="1"/>
  <c r="E54" i="21"/>
  <c r="F54" i="21"/>
  <c r="T55" i="1"/>
  <c r="E55" i="21"/>
  <c r="F55" i="21"/>
  <c r="T56" i="1"/>
  <c r="E56" i="21"/>
  <c r="F56" i="21"/>
  <c r="T57" i="1"/>
  <c r="E57" i="21"/>
  <c r="F57" i="21"/>
  <c r="T58" i="1"/>
  <c r="E58" i="21"/>
  <c r="F58" i="21"/>
  <c r="T59" i="1"/>
  <c r="E59" i="21"/>
  <c r="F59" i="21"/>
  <c r="T60" i="1"/>
  <c r="E60" i="21"/>
  <c r="F60" i="21"/>
  <c r="T61" i="1"/>
  <c r="E61" i="21"/>
  <c r="F61" i="21"/>
  <c r="T62" i="1"/>
  <c r="E62" i="21"/>
  <c r="F62" i="21"/>
  <c r="T63" i="1"/>
  <c r="E63" i="21"/>
  <c r="F63" i="21"/>
  <c r="T64" i="1"/>
  <c r="E64" i="21"/>
  <c r="F64" i="21"/>
  <c r="T65" i="1"/>
  <c r="E65" i="21"/>
  <c r="F65" i="21"/>
  <c r="T66" i="1"/>
  <c r="E66" i="21"/>
  <c r="F66" i="21"/>
  <c r="T67" i="1"/>
  <c r="E67" i="21"/>
  <c r="F67" i="21"/>
  <c r="T68" i="1"/>
  <c r="E68" i="21"/>
  <c r="F68" i="21"/>
  <c r="T69" i="1"/>
  <c r="E69" i="21"/>
  <c r="F69" i="21"/>
  <c r="T70" i="1"/>
  <c r="E70" i="21"/>
  <c r="F70" i="21"/>
  <c r="T71" i="1"/>
  <c r="E71" i="21"/>
  <c r="F71" i="21"/>
  <c r="T72" i="1"/>
  <c r="E72" i="21"/>
  <c r="F72" i="21"/>
  <c r="T73" i="1"/>
  <c r="E73" i="21"/>
  <c r="F73" i="21"/>
  <c r="T74" i="1"/>
  <c r="E74" i="21"/>
  <c r="F74" i="21"/>
  <c r="T75" i="1"/>
  <c r="E75" i="21"/>
  <c r="F75" i="21"/>
  <c r="T76" i="1"/>
  <c r="E76" i="21"/>
  <c r="F76" i="21"/>
  <c r="T77" i="1"/>
  <c r="E77" i="21"/>
  <c r="F77" i="21"/>
  <c r="T78" i="1"/>
  <c r="E78" i="21"/>
  <c r="F78" i="21"/>
  <c r="T79" i="1"/>
  <c r="E79" i="21"/>
  <c r="F79" i="21"/>
  <c r="T80" i="1"/>
  <c r="E80" i="21"/>
  <c r="F80" i="21"/>
  <c r="T81" i="1"/>
  <c r="E81" i="21"/>
  <c r="F81" i="21"/>
  <c r="T82" i="1"/>
  <c r="E82" i="21"/>
  <c r="F82" i="21"/>
  <c r="T83" i="1"/>
  <c r="E83" i="21"/>
  <c r="F83" i="21"/>
  <c r="T84" i="1"/>
  <c r="E84" i="21"/>
  <c r="F84" i="21"/>
  <c r="T85" i="1"/>
  <c r="E85" i="21"/>
  <c r="F85" i="21"/>
  <c r="T86" i="1"/>
  <c r="E86" i="21"/>
  <c r="F86" i="21"/>
  <c r="T87" i="1"/>
  <c r="E87" i="21"/>
  <c r="F87" i="21"/>
  <c r="T88" i="1"/>
  <c r="E88" i="21"/>
  <c r="F88" i="21"/>
  <c r="T89" i="1"/>
  <c r="E89" i="21"/>
  <c r="F89" i="21"/>
  <c r="T90" i="1"/>
  <c r="T91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E5" i="28"/>
  <c r="F5" i="28"/>
  <c r="Z6" i="1"/>
  <c r="E6" i="28"/>
  <c r="F6" i="28"/>
  <c r="Z7" i="1"/>
  <c r="E7" i="28"/>
  <c r="F7" i="28"/>
  <c r="Z8" i="1"/>
  <c r="E8" i="28"/>
  <c r="F8" i="28"/>
  <c r="Z9" i="1"/>
  <c r="E9" i="28"/>
  <c r="F9" i="28"/>
  <c r="Z10" i="1"/>
  <c r="E10" i="28"/>
  <c r="F10" i="28"/>
  <c r="Z11" i="1"/>
  <c r="E11" i="28"/>
  <c r="F11" i="28"/>
  <c r="Z12" i="1"/>
  <c r="E12" i="28"/>
  <c r="F12" i="28"/>
  <c r="Z13" i="1"/>
  <c r="E13" i="28"/>
  <c r="F13" i="28"/>
  <c r="Z14" i="1"/>
  <c r="E14" i="28"/>
  <c r="F14" i="28"/>
  <c r="Z15" i="1"/>
  <c r="E15" i="28"/>
  <c r="F15" i="28"/>
  <c r="Z16" i="1"/>
  <c r="E16" i="28"/>
  <c r="F16" i="28"/>
  <c r="Z17" i="1"/>
  <c r="E17" i="28"/>
  <c r="F17" i="28"/>
  <c r="Z18" i="1"/>
  <c r="E18" i="28"/>
  <c r="F18" i="28"/>
  <c r="Z19" i="1"/>
  <c r="E19" i="28"/>
  <c r="F19" i="28"/>
  <c r="Z20" i="1"/>
  <c r="E20" i="28"/>
  <c r="F20" i="28"/>
  <c r="Z21" i="1"/>
  <c r="E21" i="28"/>
  <c r="F21" i="28"/>
  <c r="Z22" i="1"/>
  <c r="E22" i="28"/>
  <c r="F22" i="28"/>
  <c r="Z23" i="1"/>
  <c r="E23" i="28"/>
  <c r="F23" i="28"/>
  <c r="Z24" i="1"/>
  <c r="E24" i="28"/>
  <c r="F24" i="28"/>
  <c r="Z25" i="1"/>
  <c r="E25" i="28"/>
  <c r="F25" i="28"/>
  <c r="Z26" i="1"/>
  <c r="E26" i="28"/>
  <c r="F26" i="28"/>
  <c r="Z27" i="1"/>
  <c r="E27" i="28"/>
  <c r="F27" i="28"/>
  <c r="Z28" i="1"/>
  <c r="E28" i="28"/>
  <c r="F28" i="28"/>
  <c r="Z29" i="1"/>
  <c r="E29" i="28"/>
  <c r="F29" i="28"/>
  <c r="Z30" i="1"/>
  <c r="E30" i="28"/>
  <c r="F30" i="28"/>
  <c r="Z31" i="1"/>
  <c r="E31" i="28"/>
  <c r="F31" i="28"/>
  <c r="Z32" i="1"/>
  <c r="E32" i="28"/>
  <c r="F32" i="28"/>
  <c r="Z33" i="1"/>
  <c r="E33" i="28"/>
  <c r="F33" i="28"/>
  <c r="Z34" i="1"/>
  <c r="E34" i="28"/>
  <c r="F34" i="28"/>
  <c r="Z35" i="1"/>
  <c r="E35" i="28"/>
  <c r="F35" i="28"/>
  <c r="Z36" i="1"/>
  <c r="E36" i="28"/>
  <c r="F36" i="28"/>
  <c r="Z37" i="1"/>
  <c r="E37" i="28"/>
  <c r="F37" i="28"/>
  <c r="Z38" i="1"/>
  <c r="E38" i="28"/>
  <c r="F38" i="28"/>
  <c r="Z39" i="1"/>
  <c r="E39" i="28"/>
  <c r="F39" i="28"/>
  <c r="Z40" i="1"/>
  <c r="E40" i="28"/>
  <c r="F40" i="28"/>
  <c r="Z41" i="1"/>
  <c r="E41" i="28"/>
  <c r="F41" i="28"/>
  <c r="Z42" i="1"/>
  <c r="E42" i="28"/>
  <c r="F42" i="28"/>
  <c r="Z43" i="1"/>
  <c r="E43" i="28"/>
  <c r="F43" i="28"/>
  <c r="Z44" i="1"/>
  <c r="E44" i="28"/>
  <c r="F44" i="28"/>
  <c r="Z45" i="1"/>
  <c r="E45" i="28"/>
  <c r="F45" i="28"/>
  <c r="Z46" i="1"/>
  <c r="E46" i="28"/>
  <c r="F46" i="28"/>
  <c r="Z47" i="1"/>
  <c r="E47" i="28"/>
  <c r="F47" i="28"/>
  <c r="Z48" i="1"/>
  <c r="E48" i="28"/>
  <c r="F48" i="28"/>
  <c r="Z49" i="1"/>
  <c r="E49" i="28"/>
  <c r="F49" i="28"/>
  <c r="Z50" i="1"/>
  <c r="E50" i="28"/>
  <c r="F50" i="28"/>
  <c r="Z51" i="1"/>
  <c r="E51" i="28"/>
  <c r="F51" i="28"/>
  <c r="Z52" i="1"/>
  <c r="E52" i="28"/>
  <c r="F52" i="28"/>
  <c r="Z53" i="1"/>
  <c r="E53" i="28"/>
  <c r="F53" i="28"/>
  <c r="Z54" i="1"/>
  <c r="E54" i="28"/>
  <c r="F54" i="28"/>
  <c r="Z55" i="1"/>
  <c r="E55" i="28"/>
  <c r="F55" i="28"/>
  <c r="Z56" i="1"/>
  <c r="E56" i="28"/>
  <c r="F56" i="28"/>
  <c r="Z57" i="1"/>
  <c r="E57" i="28"/>
  <c r="F57" i="28"/>
  <c r="Z58" i="1"/>
  <c r="E58" i="28"/>
  <c r="F58" i="28"/>
  <c r="Z59" i="1"/>
  <c r="E59" i="28"/>
  <c r="F59" i="28"/>
  <c r="Z60" i="1"/>
  <c r="E60" i="28"/>
  <c r="F60" i="28"/>
  <c r="Z61" i="1"/>
  <c r="E61" i="28"/>
  <c r="F61" i="28"/>
  <c r="Z62" i="1"/>
  <c r="E62" i="28"/>
  <c r="F62" i="28"/>
  <c r="Z63" i="1"/>
  <c r="E63" i="28"/>
  <c r="F63" i="28"/>
  <c r="Z64" i="1"/>
  <c r="E64" i="28"/>
  <c r="F64" i="28"/>
  <c r="Z65" i="1"/>
  <c r="E65" i="28"/>
  <c r="F65" i="28"/>
  <c r="Z66" i="1"/>
  <c r="E66" i="28"/>
  <c r="F66" i="28"/>
  <c r="Z67" i="1"/>
  <c r="E67" i="28"/>
  <c r="F67" i="28"/>
  <c r="Z68" i="1"/>
  <c r="E68" i="28"/>
  <c r="F68" i="28"/>
  <c r="Z69" i="1"/>
  <c r="E69" i="28"/>
  <c r="F69" i="28"/>
  <c r="Z70" i="1"/>
  <c r="E70" i="28"/>
  <c r="F70" i="28"/>
  <c r="Z71" i="1"/>
  <c r="E71" i="28"/>
  <c r="F71" i="28"/>
  <c r="Z72" i="1"/>
  <c r="E72" i="28"/>
  <c r="F72" i="28"/>
  <c r="Z73" i="1"/>
  <c r="E73" i="28"/>
  <c r="F73" i="28"/>
  <c r="Z74" i="1"/>
  <c r="E74" i="28"/>
  <c r="F74" i="28"/>
  <c r="Z75" i="1"/>
  <c r="E75" i="28"/>
  <c r="F75" i="28"/>
  <c r="Z76" i="1"/>
  <c r="E76" i="28"/>
  <c r="F76" i="28"/>
  <c r="Z77" i="1"/>
  <c r="E77" i="28"/>
  <c r="F77" i="28"/>
  <c r="Z78" i="1"/>
  <c r="E78" i="28"/>
  <c r="F78" i="28"/>
  <c r="Z79" i="1"/>
  <c r="E79" i="28"/>
  <c r="F79" i="28"/>
  <c r="Z80" i="1"/>
  <c r="E80" i="28"/>
  <c r="F80" i="28"/>
  <c r="Z81" i="1"/>
  <c r="E81" i="28"/>
  <c r="F81" i="28"/>
  <c r="Z82" i="1"/>
  <c r="E82" i="28"/>
  <c r="F82" i="28"/>
  <c r="Z83" i="1"/>
  <c r="E83" i="28"/>
  <c r="F83" i="28"/>
  <c r="Z84" i="1"/>
  <c r="E84" i="28"/>
  <c r="F84" i="28"/>
  <c r="Z85" i="1"/>
  <c r="E85" i="28"/>
  <c r="F85" i="28"/>
  <c r="Z86" i="1"/>
  <c r="E86" i="28"/>
  <c r="F86" i="28"/>
  <c r="Z87" i="1"/>
  <c r="E87" i="28"/>
  <c r="F87" i="28"/>
  <c r="Z88" i="1"/>
  <c r="E88" i="28"/>
  <c r="F88" i="28"/>
  <c r="Z89" i="1"/>
  <c r="E89" i="28"/>
  <c r="F89" i="28"/>
  <c r="Z90" i="1"/>
  <c r="Z91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F5" i="4"/>
  <c r="G5" i="4"/>
  <c r="D6" i="1"/>
  <c r="F6" i="4"/>
  <c r="G6" i="4"/>
  <c r="D7" i="1"/>
  <c r="F7" i="4"/>
  <c r="G7" i="4"/>
  <c r="D8" i="1"/>
  <c r="F8" i="4"/>
  <c r="G8" i="4"/>
  <c r="D9" i="1"/>
  <c r="F9" i="4"/>
  <c r="G9" i="4"/>
  <c r="D10" i="1"/>
  <c r="F10" i="4"/>
  <c r="G10" i="4"/>
  <c r="D11" i="1"/>
  <c r="F11" i="4"/>
  <c r="G11" i="4"/>
  <c r="D12" i="1"/>
  <c r="F12" i="4"/>
  <c r="G12" i="4"/>
  <c r="D13" i="1"/>
  <c r="F13" i="4"/>
  <c r="G13" i="4"/>
  <c r="D14" i="1"/>
  <c r="F14" i="4"/>
  <c r="G14" i="4"/>
  <c r="D15" i="1"/>
  <c r="F15" i="4"/>
  <c r="G15" i="4"/>
  <c r="D16" i="1"/>
  <c r="F16" i="4"/>
  <c r="G16" i="4"/>
  <c r="D17" i="1"/>
  <c r="F17" i="4"/>
  <c r="G17" i="4"/>
  <c r="D18" i="1"/>
  <c r="F18" i="4"/>
  <c r="G18" i="4"/>
  <c r="D19" i="1"/>
  <c r="F19" i="4"/>
  <c r="G19" i="4"/>
  <c r="D20" i="1"/>
  <c r="F20" i="4"/>
  <c r="G20" i="4"/>
  <c r="D21" i="1"/>
  <c r="F21" i="4"/>
  <c r="G21" i="4"/>
  <c r="D22" i="1"/>
  <c r="F22" i="4"/>
  <c r="G22" i="4"/>
  <c r="D23" i="1"/>
  <c r="F23" i="4"/>
  <c r="G23" i="4"/>
  <c r="D24" i="1"/>
  <c r="F24" i="4"/>
  <c r="G24" i="4"/>
  <c r="D25" i="1"/>
  <c r="F25" i="4"/>
  <c r="G25" i="4"/>
  <c r="D26" i="1"/>
  <c r="F26" i="4"/>
  <c r="G26" i="4"/>
  <c r="D27" i="1"/>
  <c r="F27" i="4"/>
  <c r="G27" i="4"/>
  <c r="D28" i="1"/>
  <c r="F28" i="4"/>
  <c r="G28" i="4"/>
  <c r="D29" i="1"/>
  <c r="F29" i="4"/>
  <c r="G29" i="4"/>
  <c r="D30" i="1"/>
  <c r="F30" i="4"/>
  <c r="G30" i="4"/>
  <c r="D31" i="1"/>
  <c r="F31" i="4"/>
  <c r="G31" i="4"/>
  <c r="D32" i="1"/>
  <c r="F32" i="4"/>
  <c r="G32" i="4"/>
  <c r="D33" i="1"/>
  <c r="F33" i="4"/>
  <c r="G33" i="4"/>
  <c r="D34" i="1"/>
  <c r="F34" i="4"/>
  <c r="G34" i="4"/>
  <c r="D35" i="1"/>
  <c r="F35" i="4"/>
  <c r="G35" i="4"/>
  <c r="D36" i="1"/>
  <c r="F36" i="4"/>
  <c r="G36" i="4"/>
  <c r="D37" i="1"/>
  <c r="F37" i="4"/>
  <c r="G37" i="4"/>
  <c r="D38" i="1"/>
  <c r="F38" i="4"/>
  <c r="G38" i="4"/>
  <c r="D39" i="1"/>
  <c r="F39" i="4"/>
  <c r="G39" i="4"/>
  <c r="D40" i="1"/>
  <c r="F40" i="4"/>
  <c r="G40" i="4"/>
  <c r="D41" i="1"/>
  <c r="F41" i="4"/>
  <c r="G41" i="4"/>
  <c r="D42" i="1"/>
  <c r="F42" i="4"/>
  <c r="G42" i="4"/>
  <c r="D43" i="1"/>
  <c r="F43" i="4"/>
  <c r="G43" i="4"/>
  <c r="D44" i="1"/>
  <c r="F44" i="4"/>
  <c r="G44" i="4"/>
  <c r="D45" i="1"/>
  <c r="F45" i="4"/>
  <c r="G45" i="4"/>
  <c r="D46" i="1"/>
  <c r="F46" i="4"/>
  <c r="G46" i="4"/>
  <c r="D47" i="1"/>
  <c r="F47" i="4"/>
  <c r="G47" i="4"/>
  <c r="D48" i="1"/>
  <c r="F48" i="4"/>
  <c r="G48" i="4"/>
  <c r="D49" i="1"/>
  <c r="F49" i="4"/>
  <c r="G49" i="4"/>
  <c r="D50" i="1"/>
  <c r="F50" i="4"/>
  <c r="G50" i="4"/>
  <c r="D51" i="1"/>
  <c r="F51" i="4"/>
  <c r="G51" i="4"/>
  <c r="D52" i="1"/>
  <c r="F52" i="4"/>
  <c r="G52" i="4"/>
  <c r="D53" i="1"/>
  <c r="F53" i="4"/>
  <c r="G53" i="4"/>
  <c r="D54" i="1"/>
  <c r="F54" i="4"/>
  <c r="G54" i="4"/>
  <c r="D55" i="1"/>
  <c r="F55" i="4"/>
  <c r="G55" i="4"/>
  <c r="D56" i="1"/>
  <c r="F56" i="4"/>
  <c r="G56" i="4"/>
  <c r="D57" i="1"/>
  <c r="F57" i="4"/>
  <c r="G57" i="4"/>
  <c r="D58" i="1"/>
  <c r="F58" i="4"/>
  <c r="G58" i="4"/>
  <c r="D59" i="1"/>
  <c r="F59" i="4"/>
  <c r="G59" i="4"/>
  <c r="D60" i="1"/>
  <c r="F60" i="4"/>
  <c r="G60" i="4"/>
  <c r="D61" i="1"/>
  <c r="F61" i="4"/>
  <c r="G61" i="4"/>
  <c r="D62" i="1"/>
  <c r="F62" i="4"/>
  <c r="G62" i="4"/>
  <c r="D63" i="1"/>
  <c r="F63" i="4"/>
  <c r="G63" i="4"/>
  <c r="D64" i="1"/>
  <c r="F64" i="4"/>
  <c r="G64" i="4"/>
  <c r="D65" i="1"/>
  <c r="F65" i="4"/>
  <c r="G65" i="4"/>
  <c r="D66" i="1"/>
  <c r="F66" i="4"/>
  <c r="G66" i="4"/>
  <c r="D67" i="1"/>
  <c r="F67" i="4"/>
  <c r="G67" i="4"/>
  <c r="D68" i="1"/>
  <c r="F68" i="4"/>
  <c r="G68" i="4"/>
  <c r="D69" i="1"/>
  <c r="F69" i="4"/>
  <c r="G69" i="4"/>
  <c r="D70" i="1"/>
  <c r="F70" i="4"/>
  <c r="G70" i="4"/>
  <c r="D71" i="1"/>
  <c r="F71" i="4"/>
  <c r="G71" i="4"/>
  <c r="D72" i="1"/>
  <c r="F72" i="4"/>
  <c r="G72" i="4"/>
  <c r="D73" i="1"/>
  <c r="F73" i="4"/>
  <c r="G73" i="4"/>
  <c r="D74" i="1"/>
  <c r="F74" i="4"/>
  <c r="G74" i="4"/>
  <c r="D75" i="1"/>
  <c r="F75" i="4"/>
  <c r="G75" i="4"/>
  <c r="D76" i="1"/>
  <c r="F76" i="4"/>
  <c r="G76" i="4"/>
  <c r="D77" i="1"/>
  <c r="F77" i="4"/>
  <c r="G77" i="4"/>
  <c r="D78" i="1"/>
  <c r="F78" i="4"/>
  <c r="G78" i="4"/>
  <c r="D79" i="1"/>
  <c r="F79" i="4"/>
  <c r="G79" i="4"/>
  <c r="D80" i="1"/>
  <c r="F80" i="4"/>
  <c r="G80" i="4"/>
  <c r="D81" i="1"/>
  <c r="F81" i="4"/>
  <c r="G81" i="4"/>
  <c r="D82" i="1"/>
  <c r="F82" i="4"/>
  <c r="G82" i="4"/>
  <c r="D83" i="1"/>
  <c r="F83" i="4"/>
  <c r="G83" i="4"/>
  <c r="D84" i="1"/>
  <c r="F84" i="4"/>
  <c r="G84" i="4"/>
  <c r="D85" i="1"/>
  <c r="F85" i="4"/>
  <c r="G85" i="4"/>
  <c r="D86" i="1"/>
  <c r="F86" i="4"/>
  <c r="G86" i="4"/>
  <c r="D87" i="1"/>
  <c r="F87" i="4"/>
  <c r="G87" i="4"/>
  <c r="D88" i="1"/>
  <c r="F88" i="4"/>
  <c r="G88" i="4"/>
  <c r="D89" i="1"/>
  <c r="F89" i="4"/>
  <c r="G89" i="4"/>
  <c r="D90" i="1"/>
  <c r="D91" i="1"/>
  <c r="N5" i="2"/>
  <c r="M5" i="2"/>
  <c r="O5" i="2"/>
  <c r="P5" i="2"/>
  <c r="Q5" i="2"/>
  <c r="N6" i="2"/>
  <c r="M6" i="2"/>
  <c r="O6" i="2"/>
  <c r="P6" i="2"/>
  <c r="Q6" i="2"/>
  <c r="N7" i="2"/>
  <c r="M7" i="2"/>
  <c r="O7" i="2"/>
  <c r="P7" i="2"/>
  <c r="Q7" i="2"/>
  <c r="N8" i="2"/>
  <c r="M8" i="2"/>
  <c r="O8" i="2"/>
  <c r="P8" i="2"/>
  <c r="Q8" i="2"/>
  <c r="N9" i="2"/>
  <c r="M9" i="2"/>
  <c r="O9" i="2"/>
  <c r="P9" i="2"/>
  <c r="Q9" i="2"/>
  <c r="N10" i="2"/>
  <c r="M10" i="2"/>
  <c r="O10" i="2"/>
  <c r="P10" i="2"/>
  <c r="Q10" i="2"/>
  <c r="N11" i="2"/>
  <c r="M11" i="2"/>
  <c r="O11" i="2"/>
  <c r="P11" i="2"/>
  <c r="Q11" i="2"/>
  <c r="N12" i="2"/>
  <c r="M12" i="2"/>
  <c r="O12" i="2"/>
  <c r="P12" i="2"/>
  <c r="Q12" i="2"/>
  <c r="N13" i="2"/>
  <c r="M13" i="2"/>
  <c r="O13" i="2"/>
  <c r="P13" i="2"/>
  <c r="Q13" i="2"/>
  <c r="N14" i="2"/>
  <c r="M14" i="2"/>
  <c r="O14" i="2"/>
  <c r="P14" i="2"/>
  <c r="Q14" i="2"/>
  <c r="N15" i="2"/>
  <c r="M15" i="2"/>
  <c r="O15" i="2"/>
  <c r="P15" i="2"/>
  <c r="Q15" i="2"/>
  <c r="N16" i="2"/>
  <c r="M16" i="2"/>
  <c r="O16" i="2"/>
  <c r="P16" i="2"/>
  <c r="Q16" i="2"/>
  <c r="N17" i="2"/>
  <c r="M17" i="2"/>
  <c r="O17" i="2"/>
  <c r="P17" i="2"/>
  <c r="Q17" i="2"/>
  <c r="N18" i="2"/>
  <c r="M18" i="2"/>
  <c r="O18" i="2"/>
  <c r="P18" i="2"/>
  <c r="Q18" i="2"/>
  <c r="N19" i="2"/>
  <c r="M19" i="2"/>
  <c r="O19" i="2"/>
  <c r="P19" i="2"/>
  <c r="Q19" i="2"/>
  <c r="N20" i="2"/>
  <c r="M20" i="2"/>
  <c r="O20" i="2"/>
  <c r="P20" i="2"/>
  <c r="Q20" i="2"/>
  <c r="N21" i="2"/>
  <c r="M21" i="2"/>
  <c r="O21" i="2"/>
  <c r="P21" i="2"/>
  <c r="Q21" i="2"/>
  <c r="N22" i="2"/>
  <c r="M22" i="2"/>
  <c r="O22" i="2"/>
  <c r="P22" i="2"/>
  <c r="Q22" i="2"/>
  <c r="N23" i="2"/>
  <c r="M23" i="2"/>
  <c r="O23" i="2"/>
  <c r="P23" i="2"/>
  <c r="Q23" i="2"/>
  <c r="N24" i="2"/>
  <c r="M24" i="2"/>
  <c r="O24" i="2"/>
  <c r="P24" i="2"/>
  <c r="Q24" i="2"/>
  <c r="N25" i="2"/>
  <c r="M25" i="2"/>
  <c r="O25" i="2"/>
  <c r="P25" i="2"/>
  <c r="Q25" i="2"/>
  <c r="N26" i="2"/>
  <c r="M26" i="2"/>
  <c r="O26" i="2"/>
  <c r="P26" i="2"/>
  <c r="Q26" i="2"/>
  <c r="N27" i="2"/>
  <c r="M27" i="2"/>
  <c r="O27" i="2"/>
  <c r="P27" i="2"/>
  <c r="Q27" i="2"/>
  <c r="N28" i="2"/>
  <c r="M28" i="2"/>
  <c r="O28" i="2"/>
  <c r="P28" i="2"/>
  <c r="Q28" i="2"/>
  <c r="N29" i="2"/>
  <c r="M29" i="2"/>
  <c r="O29" i="2"/>
  <c r="P29" i="2"/>
  <c r="Q29" i="2"/>
  <c r="N30" i="2"/>
  <c r="M30" i="2"/>
  <c r="O30" i="2"/>
  <c r="P30" i="2"/>
  <c r="Q30" i="2"/>
  <c r="N31" i="2"/>
  <c r="M31" i="2"/>
  <c r="O31" i="2"/>
  <c r="P31" i="2"/>
  <c r="Q31" i="2"/>
  <c r="N32" i="2"/>
  <c r="M32" i="2"/>
  <c r="O32" i="2"/>
  <c r="P32" i="2"/>
  <c r="Q32" i="2"/>
  <c r="N33" i="2"/>
  <c r="M33" i="2"/>
  <c r="O33" i="2"/>
  <c r="P33" i="2"/>
  <c r="Q33" i="2"/>
  <c r="N34" i="2"/>
  <c r="M34" i="2"/>
  <c r="O34" i="2"/>
  <c r="P34" i="2"/>
  <c r="Q34" i="2"/>
  <c r="N35" i="2"/>
  <c r="M35" i="2"/>
  <c r="O35" i="2"/>
  <c r="P35" i="2"/>
  <c r="Q35" i="2"/>
  <c r="N36" i="2"/>
  <c r="M36" i="2"/>
  <c r="O36" i="2"/>
  <c r="P36" i="2"/>
  <c r="Q36" i="2"/>
  <c r="N37" i="2"/>
  <c r="M37" i="2"/>
  <c r="O37" i="2"/>
  <c r="P37" i="2"/>
  <c r="Q37" i="2"/>
  <c r="N38" i="2"/>
  <c r="M38" i="2"/>
  <c r="O38" i="2"/>
  <c r="P38" i="2"/>
  <c r="Q38" i="2"/>
  <c r="N39" i="2"/>
  <c r="M39" i="2"/>
  <c r="O39" i="2"/>
  <c r="P39" i="2"/>
  <c r="Q39" i="2"/>
  <c r="N40" i="2"/>
  <c r="M40" i="2"/>
  <c r="O40" i="2"/>
  <c r="P40" i="2"/>
  <c r="Q40" i="2"/>
  <c r="N41" i="2"/>
  <c r="M41" i="2"/>
  <c r="O41" i="2"/>
  <c r="P41" i="2"/>
  <c r="Q41" i="2"/>
  <c r="N42" i="2"/>
  <c r="M42" i="2"/>
  <c r="O42" i="2"/>
  <c r="P42" i="2"/>
  <c r="Q42" i="2"/>
  <c r="N43" i="2"/>
  <c r="M43" i="2"/>
  <c r="O43" i="2"/>
  <c r="P43" i="2"/>
  <c r="Q43" i="2"/>
  <c r="N44" i="2"/>
  <c r="M44" i="2"/>
  <c r="O44" i="2"/>
  <c r="P44" i="2"/>
  <c r="Q44" i="2"/>
  <c r="N45" i="2"/>
  <c r="M45" i="2"/>
  <c r="O45" i="2"/>
  <c r="P45" i="2"/>
  <c r="Q45" i="2"/>
  <c r="N46" i="2"/>
  <c r="M46" i="2"/>
  <c r="O46" i="2"/>
  <c r="P46" i="2"/>
  <c r="Q46" i="2"/>
  <c r="N47" i="2"/>
  <c r="M47" i="2"/>
  <c r="O47" i="2"/>
  <c r="P47" i="2"/>
  <c r="Q47" i="2"/>
  <c r="N48" i="2"/>
  <c r="M48" i="2"/>
  <c r="O48" i="2"/>
  <c r="P48" i="2"/>
  <c r="Q48" i="2"/>
  <c r="N49" i="2"/>
  <c r="M49" i="2"/>
  <c r="O49" i="2"/>
  <c r="P49" i="2"/>
  <c r="Q49" i="2"/>
  <c r="N50" i="2"/>
  <c r="M50" i="2"/>
  <c r="O50" i="2"/>
  <c r="P50" i="2"/>
  <c r="Q50" i="2"/>
  <c r="N51" i="2"/>
  <c r="M51" i="2"/>
  <c r="O51" i="2"/>
  <c r="P51" i="2"/>
  <c r="Q51" i="2"/>
  <c r="N52" i="2"/>
  <c r="M52" i="2"/>
  <c r="O52" i="2"/>
  <c r="P52" i="2"/>
  <c r="Q52" i="2"/>
  <c r="N53" i="2"/>
  <c r="M53" i="2"/>
  <c r="O53" i="2"/>
  <c r="P53" i="2"/>
  <c r="Q53" i="2"/>
  <c r="N54" i="2"/>
  <c r="M54" i="2"/>
  <c r="O54" i="2"/>
  <c r="P54" i="2"/>
  <c r="Q54" i="2"/>
  <c r="N55" i="2"/>
  <c r="M55" i="2"/>
  <c r="O55" i="2"/>
  <c r="P55" i="2"/>
  <c r="Q55" i="2"/>
  <c r="N56" i="2"/>
  <c r="M56" i="2"/>
  <c r="O56" i="2"/>
  <c r="P56" i="2"/>
  <c r="Q56" i="2"/>
  <c r="N57" i="2"/>
  <c r="M57" i="2"/>
  <c r="O57" i="2"/>
  <c r="P57" i="2"/>
  <c r="Q57" i="2"/>
  <c r="N58" i="2"/>
  <c r="M58" i="2"/>
  <c r="O58" i="2"/>
  <c r="P58" i="2"/>
  <c r="Q58" i="2"/>
  <c r="N59" i="2"/>
  <c r="M59" i="2"/>
  <c r="O59" i="2"/>
  <c r="P59" i="2"/>
  <c r="Q59" i="2"/>
  <c r="N60" i="2"/>
  <c r="M60" i="2"/>
  <c r="O60" i="2"/>
  <c r="P60" i="2"/>
  <c r="Q60" i="2"/>
  <c r="N61" i="2"/>
  <c r="M61" i="2"/>
  <c r="O61" i="2"/>
  <c r="P61" i="2"/>
  <c r="Q61" i="2"/>
  <c r="N62" i="2"/>
  <c r="M62" i="2"/>
  <c r="O62" i="2"/>
  <c r="P62" i="2"/>
  <c r="Q62" i="2"/>
  <c r="N63" i="2"/>
  <c r="M63" i="2"/>
  <c r="O63" i="2"/>
  <c r="P63" i="2"/>
  <c r="Q63" i="2"/>
  <c r="N64" i="2"/>
  <c r="M64" i="2"/>
  <c r="O64" i="2"/>
  <c r="P64" i="2"/>
  <c r="Q64" i="2"/>
  <c r="N65" i="2"/>
  <c r="M65" i="2"/>
  <c r="O65" i="2"/>
  <c r="P65" i="2"/>
  <c r="Q65" i="2"/>
  <c r="N66" i="2"/>
  <c r="M66" i="2"/>
  <c r="O66" i="2"/>
  <c r="P66" i="2"/>
  <c r="Q66" i="2"/>
  <c r="N67" i="2"/>
  <c r="M67" i="2"/>
  <c r="O67" i="2"/>
  <c r="P67" i="2"/>
  <c r="Q67" i="2"/>
  <c r="N68" i="2"/>
  <c r="M68" i="2"/>
  <c r="O68" i="2"/>
  <c r="P68" i="2"/>
  <c r="Q68" i="2"/>
  <c r="N69" i="2"/>
  <c r="M69" i="2"/>
  <c r="O69" i="2"/>
  <c r="P69" i="2"/>
  <c r="Q69" i="2"/>
  <c r="N70" i="2"/>
  <c r="M70" i="2"/>
  <c r="O70" i="2"/>
  <c r="P70" i="2"/>
  <c r="Q70" i="2"/>
  <c r="N71" i="2"/>
  <c r="M71" i="2"/>
  <c r="O71" i="2"/>
  <c r="P71" i="2"/>
  <c r="Q71" i="2"/>
  <c r="N72" i="2"/>
  <c r="M72" i="2"/>
  <c r="O72" i="2"/>
  <c r="P72" i="2"/>
  <c r="Q72" i="2"/>
  <c r="N73" i="2"/>
  <c r="M73" i="2"/>
  <c r="O73" i="2"/>
  <c r="P73" i="2"/>
  <c r="Q73" i="2"/>
  <c r="N74" i="2"/>
  <c r="M74" i="2"/>
  <c r="O74" i="2"/>
  <c r="P74" i="2"/>
  <c r="Q74" i="2"/>
  <c r="N75" i="2"/>
  <c r="M75" i="2"/>
  <c r="O75" i="2"/>
  <c r="P75" i="2"/>
  <c r="Q75" i="2"/>
  <c r="N76" i="2"/>
  <c r="M76" i="2"/>
  <c r="O76" i="2"/>
  <c r="P76" i="2"/>
  <c r="Q76" i="2"/>
  <c r="N77" i="2"/>
  <c r="M77" i="2"/>
  <c r="O77" i="2"/>
  <c r="P77" i="2"/>
  <c r="Q77" i="2"/>
  <c r="N78" i="2"/>
  <c r="M78" i="2"/>
  <c r="O78" i="2"/>
  <c r="P78" i="2"/>
  <c r="Q78" i="2"/>
  <c r="N79" i="2"/>
  <c r="M79" i="2"/>
  <c r="O79" i="2"/>
  <c r="P79" i="2"/>
  <c r="Q79" i="2"/>
  <c r="N80" i="2"/>
  <c r="M80" i="2"/>
  <c r="O80" i="2"/>
  <c r="P80" i="2"/>
  <c r="Q80" i="2"/>
  <c r="N81" i="2"/>
  <c r="M81" i="2"/>
  <c r="O81" i="2"/>
  <c r="P81" i="2"/>
  <c r="Q81" i="2"/>
  <c r="N82" i="2"/>
  <c r="M82" i="2"/>
  <c r="O82" i="2"/>
  <c r="P82" i="2"/>
  <c r="Q82" i="2"/>
  <c r="N83" i="2"/>
  <c r="M83" i="2"/>
  <c r="O83" i="2"/>
  <c r="P83" i="2"/>
  <c r="Q83" i="2"/>
  <c r="N84" i="2"/>
  <c r="M84" i="2"/>
  <c r="O84" i="2"/>
  <c r="P84" i="2"/>
  <c r="Q84" i="2"/>
  <c r="N85" i="2"/>
  <c r="M85" i="2"/>
  <c r="O85" i="2"/>
  <c r="P85" i="2"/>
  <c r="Q85" i="2"/>
  <c r="N86" i="2"/>
  <c r="M86" i="2"/>
  <c r="O86" i="2"/>
  <c r="P86" i="2"/>
  <c r="Q86" i="2"/>
  <c r="N87" i="2"/>
  <c r="M87" i="2"/>
  <c r="O87" i="2"/>
  <c r="P87" i="2"/>
  <c r="Q87" i="2"/>
  <c r="N88" i="2"/>
  <c r="M88" i="2"/>
  <c r="O88" i="2"/>
  <c r="P88" i="2"/>
  <c r="Q88" i="2"/>
  <c r="N89" i="2"/>
  <c r="M89" i="2"/>
  <c r="O89" i="2"/>
  <c r="P89" i="2"/>
  <c r="Q89" i="2"/>
  <c r="C9" i="3"/>
  <c r="D9" i="3"/>
  <c r="E9" i="3"/>
  <c r="F9" i="3"/>
  <c r="G9" i="3"/>
  <c r="H9" i="3"/>
  <c r="I9" i="3"/>
  <c r="J9" i="3"/>
  <c r="C10" i="3"/>
  <c r="D10" i="3"/>
  <c r="E10" i="3"/>
  <c r="F10" i="3"/>
  <c r="G10" i="3"/>
  <c r="H10" i="3"/>
  <c r="I10" i="3"/>
  <c r="J10" i="3"/>
  <c r="K10" i="3"/>
  <c r="C14" i="3"/>
  <c r="D14" i="3"/>
  <c r="E14" i="3"/>
  <c r="F14" i="3"/>
  <c r="G14" i="3"/>
  <c r="H14" i="3"/>
  <c r="I14" i="3"/>
  <c r="J14" i="3"/>
  <c r="C11" i="3"/>
  <c r="D11" i="3"/>
  <c r="E11" i="3"/>
  <c r="F11" i="3"/>
  <c r="G11" i="3"/>
  <c r="H11" i="3"/>
  <c r="I11" i="3"/>
  <c r="J11" i="3"/>
  <c r="K11" i="3"/>
  <c r="C12" i="3"/>
  <c r="D12" i="3"/>
  <c r="E12" i="3"/>
  <c r="F12" i="3"/>
  <c r="G12" i="3"/>
  <c r="H12" i="3"/>
  <c r="I12" i="3"/>
  <c r="J12" i="3"/>
  <c r="K12" i="3"/>
  <c r="C15" i="3"/>
  <c r="D15" i="3"/>
  <c r="E15" i="3"/>
  <c r="F15" i="3"/>
  <c r="G15" i="3"/>
  <c r="H15" i="3"/>
  <c r="I15" i="3"/>
  <c r="J15" i="3"/>
  <c r="C13" i="3"/>
  <c r="D13" i="3"/>
  <c r="E13" i="3"/>
  <c r="F13" i="3"/>
  <c r="G13" i="3"/>
  <c r="H13" i="3"/>
  <c r="I13" i="3"/>
  <c r="J13" i="3"/>
  <c r="K13" i="3"/>
  <c r="K14" i="3"/>
  <c r="K15" i="3"/>
  <c r="C47" i="3"/>
  <c r="D47" i="3"/>
  <c r="E47" i="3"/>
  <c r="F47" i="3"/>
  <c r="G47" i="3"/>
  <c r="H47" i="3"/>
  <c r="I47" i="3"/>
  <c r="J47" i="3"/>
  <c r="C17" i="3"/>
  <c r="D17" i="3"/>
  <c r="E17" i="3"/>
  <c r="F17" i="3"/>
  <c r="G17" i="3"/>
  <c r="H17" i="3"/>
  <c r="I17" i="3"/>
  <c r="J17" i="3"/>
  <c r="C16" i="3"/>
  <c r="D16" i="3"/>
  <c r="E16" i="3"/>
  <c r="F16" i="3"/>
  <c r="G16" i="3"/>
  <c r="H16" i="3"/>
  <c r="I16" i="3"/>
  <c r="J16" i="3"/>
  <c r="K16" i="3"/>
  <c r="C18" i="3"/>
  <c r="D18" i="3"/>
  <c r="E18" i="3"/>
  <c r="F18" i="3"/>
  <c r="G18" i="3"/>
  <c r="H18" i="3"/>
  <c r="I18" i="3"/>
  <c r="J18" i="3"/>
  <c r="K17" i="3"/>
  <c r="C19" i="3"/>
  <c r="D19" i="3"/>
  <c r="E19" i="3"/>
  <c r="F19" i="3"/>
  <c r="G19" i="3"/>
  <c r="H19" i="3"/>
  <c r="I19" i="3"/>
  <c r="J19" i="3"/>
  <c r="K18" i="3"/>
  <c r="C20" i="3"/>
  <c r="D20" i="3"/>
  <c r="E20" i="3"/>
  <c r="F20" i="3"/>
  <c r="G20" i="3"/>
  <c r="H20" i="3"/>
  <c r="I20" i="3"/>
  <c r="J20" i="3"/>
  <c r="K19" i="3"/>
  <c r="C21" i="3"/>
  <c r="D21" i="3"/>
  <c r="E21" i="3"/>
  <c r="F21" i="3"/>
  <c r="G21" i="3"/>
  <c r="H21" i="3"/>
  <c r="I21" i="3"/>
  <c r="J21" i="3"/>
  <c r="K20" i="3"/>
  <c r="K21" i="3"/>
  <c r="C22" i="3"/>
  <c r="D22" i="3"/>
  <c r="E22" i="3"/>
  <c r="F22" i="3"/>
  <c r="G22" i="3"/>
  <c r="H22" i="3"/>
  <c r="I22" i="3"/>
  <c r="J22" i="3"/>
  <c r="K22" i="3"/>
  <c r="C25" i="3"/>
  <c r="D25" i="3"/>
  <c r="E25" i="3"/>
  <c r="F25" i="3"/>
  <c r="G25" i="3"/>
  <c r="H25" i="3"/>
  <c r="I25" i="3"/>
  <c r="J25" i="3"/>
  <c r="C23" i="3"/>
  <c r="D23" i="3"/>
  <c r="E23" i="3"/>
  <c r="F23" i="3"/>
  <c r="G23" i="3"/>
  <c r="H23" i="3"/>
  <c r="I23" i="3"/>
  <c r="J23" i="3"/>
  <c r="K23" i="3"/>
  <c r="C26" i="3"/>
  <c r="D26" i="3"/>
  <c r="E26" i="3"/>
  <c r="F26" i="3"/>
  <c r="G26" i="3"/>
  <c r="H26" i="3"/>
  <c r="I26" i="3"/>
  <c r="J26" i="3"/>
  <c r="C24" i="3"/>
  <c r="D24" i="3"/>
  <c r="E24" i="3"/>
  <c r="F24" i="3"/>
  <c r="G24" i="3"/>
  <c r="H24" i="3"/>
  <c r="I24" i="3"/>
  <c r="J24" i="3"/>
  <c r="K24" i="3"/>
  <c r="K25" i="3"/>
  <c r="C27" i="3"/>
  <c r="D27" i="3"/>
  <c r="E27" i="3"/>
  <c r="F27" i="3"/>
  <c r="G27" i="3"/>
  <c r="H27" i="3"/>
  <c r="I27" i="3"/>
  <c r="J27" i="3"/>
  <c r="K26" i="3"/>
  <c r="C56" i="3"/>
  <c r="D56" i="3"/>
  <c r="E56" i="3"/>
  <c r="F56" i="3"/>
  <c r="G56" i="3"/>
  <c r="H56" i="3"/>
  <c r="I56" i="3"/>
  <c r="J56" i="3"/>
  <c r="K27" i="3"/>
  <c r="C53" i="3"/>
  <c r="D53" i="3"/>
  <c r="E53" i="3"/>
  <c r="F53" i="3"/>
  <c r="G53" i="3"/>
  <c r="H53" i="3"/>
  <c r="I53" i="3"/>
  <c r="J53" i="3"/>
  <c r="C28" i="3"/>
  <c r="D28" i="3"/>
  <c r="E28" i="3"/>
  <c r="F28" i="3"/>
  <c r="G28" i="3"/>
  <c r="H28" i="3"/>
  <c r="I28" i="3"/>
  <c r="J28" i="3"/>
  <c r="K28" i="3"/>
  <c r="C32" i="3"/>
  <c r="D32" i="3"/>
  <c r="E32" i="3"/>
  <c r="F32" i="3"/>
  <c r="G32" i="3"/>
  <c r="H32" i="3"/>
  <c r="I32" i="3"/>
  <c r="J32" i="3"/>
  <c r="C29" i="3"/>
  <c r="D29" i="3"/>
  <c r="E29" i="3"/>
  <c r="F29" i="3"/>
  <c r="G29" i="3"/>
  <c r="H29" i="3"/>
  <c r="I29" i="3"/>
  <c r="J29" i="3"/>
  <c r="K29" i="3"/>
  <c r="C57" i="3"/>
  <c r="D57" i="3"/>
  <c r="E57" i="3"/>
  <c r="F57" i="3"/>
  <c r="G57" i="3"/>
  <c r="H57" i="3"/>
  <c r="I57" i="3"/>
  <c r="J57" i="3"/>
  <c r="C30" i="3"/>
  <c r="D30" i="3"/>
  <c r="E30" i="3"/>
  <c r="F30" i="3"/>
  <c r="G30" i="3"/>
  <c r="H30" i="3"/>
  <c r="I30" i="3"/>
  <c r="J30" i="3"/>
  <c r="K30" i="3"/>
  <c r="C31" i="3"/>
  <c r="D31" i="3"/>
  <c r="E31" i="3"/>
  <c r="F31" i="3"/>
  <c r="G31" i="3"/>
  <c r="H31" i="3"/>
  <c r="I31" i="3"/>
  <c r="J31" i="3"/>
  <c r="K31" i="3"/>
  <c r="K32" i="3"/>
  <c r="C36" i="3"/>
  <c r="D36" i="3"/>
  <c r="E36" i="3"/>
  <c r="F36" i="3"/>
  <c r="G36" i="3"/>
  <c r="H36" i="3"/>
  <c r="I36" i="3"/>
  <c r="J36" i="3"/>
  <c r="C33" i="3"/>
  <c r="D33" i="3"/>
  <c r="E33" i="3"/>
  <c r="F33" i="3"/>
  <c r="G33" i="3"/>
  <c r="H33" i="3"/>
  <c r="I33" i="3"/>
  <c r="J33" i="3"/>
  <c r="K33" i="3"/>
  <c r="C38" i="3"/>
  <c r="D38" i="3"/>
  <c r="E38" i="3"/>
  <c r="F38" i="3"/>
  <c r="G38" i="3"/>
  <c r="H38" i="3"/>
  <c r="I38" i="3"/>
  <c r="J38" i="3"/>
  <c r="C34" i="3"/>
  <c r="D34" i="3"/>
  <c r="E34" i="3"/>
  <c r="F34" i="3"/>
  <c r="G34" i="3"/>
  <c r="H34" i="3"/>
  <c r="I34" i="3"/>
  <c r="J34" i="3"/>
  <c r="K34" i="3"/>
  <c r="C39" i="3"/>
  <c r="D39" i="3"/>
  <c r="E39" i="3"/>
  <c r="F39" i="3"/>
  <c r="G39" i="3"/>
  <c r="H39" i="3"/>
  <c r="I39" i="3"/>
  <c r="J39" i="3"/>
  <c r="C35" i="3"/>
  <c r="D35" i="3"/>
  <c r="E35" i="3"/>
  <c r="F35" i="3"/>
  <c r="G35" i="3"/>
  <c r="H35" i="3"/>
  <c r="I35" i="3"/>
  <c r="J35" i="3"/>
  <c r="K35" i="3"/>
  <c r="C58" i="3"/>
  <c r="D58" i="3"/>
  <c r="E58" i="3"/>
  <c r="F58" i="3"/>
  <c r="G58" i="3"/>
  <c r="H58" i="3"/>
  <c r="I58" i="3"/>
  <c r="J58" i="3"/>
  <c r="K36" i="3"/>
  <c r="C37" i="3"/>
  <c r="D37" i="3"/>
  <c r="E37" i="3"/>
  <c r="F37" i="3"/>
  <c r="G37" i="3"/>
  <c r="H37" i="3"/>
  <c r="I37" i="3"/>
  <c r="J37" i="3"/>
  <c r="K37" i="3"/>
  <c r="C40" i="3"/>
  <c r="D40" i="3"/>
  <c r="E40" i="3"/>
  <c r="F40" i="3"/>
  <c r="G40" i="3"/>
  <c r="H40" i="3"/>
  <c r="I40" i="3"/>
  <c r="J40" i="3"/>
  <c r="K38" i="3"/>
  <c r="C41" i="3"/>
  <c r="D41" i="3"/>
  <c r="E41" i="3"/>
  <c r="F41" i="3"/>
  <c r="G41" i="3"/>
  <c r="H41" i="3"/>
  <c r="I41" i="3"/>
  <c r="J41" i="3"/>
  <c r="K39" i="3"/>
  <c r="K40" i="3"/>
  <c r="C63" i="3"/>
  <c r="D63" i="3"/>
  <c r="E63" i="3"/>
  <c r="F63" i="3"/>
  <c r="G63" i="3"/>
  <c r="H63" i="3"/>
  <c r="I63" i="3"/>
  <c r="J63" i="3"/>
  <c r="C43" i="3"/>
  <c r="D43" i="3"/>
  <c r="E43" i="3"/>
  <c r="F43" i="3"/>
  <c r="G43" i="3"/>
  <c r="H43" i="3"/>
  <c r="I43" i="3"/>
  <c r="J43" i="3"/>
  <c r="K41" i="3"/>
  <c r="C68" i="3"/>
  <c r="D68" i="3"/>
  <c r="E68" i="3"/>
  <c r="F68" i="3"/>
  <c r="G68" i="3"/>
  <c r="H68" i="3"/>
  <c r="I68" i="3"/>
  <c r="J68" i="3"/>
  <c r="C42" i="3"/>
  <c r="D42" i="3"/>
  <c r="E42" i="3"/>
  <c r="F42" i="3"/>
  <c r="G42" i="3"/>
  <c r="H42" i="3"/>
  <c r="I42" i="3"/>
  <c r="J42" i="3"/>
  <c r="K42" i="3"/>
  <c r="K43" i="3"/>
  <c r="C59" i="3"/>
  <c r="D59" i="3"/>
  <c r="E59" i="3"/>
  <c r="F59" i="3"/>
  <c r="G59" i="3"/>
  <c r="H59" i="3"/>
  <c r="I59" i="3"/>
  <c r="J59" i="3"/>
  <c r="C44" i="3"/>
  <c r="D44" i="3"/>
  <c r="E44" i="3"/>
  <c r="F44" i="3"/>
  <c r="G44" i="3"/>
  <c r="H44" i="3"/>
  <c r="I44" i="3"/>
  <c r="J44" i="3"/>
  <c r="K44" i="3"/>
  <c r="C69" i="3"/>
  <c r="D69" i="3"/>
  <c r="E69" i="3"/>
  <c r="F69" i="3"/>
  <c r="G69" i="3"/>
  <c r="H69" i="3"/>
  <c r="I69" i="3"/>
  <c r="J69" i="3"/>
  <c r="C45" i="3"/>
  <c r="D45" i="3"/>
  <c r="E45" i="3"/>
  <c r="F45" i="3"/>
  <c r="G45" i="3"/>
  <c r="H45" i="3"/>
  <c r="I45" i="3"/>
  <c r="J45" i="3"/>
  <c r="K45" i="3"/>
  <c r="C64" i="3"/>
  <c r="D64" i="3"/>
  <c r="E64" i="3"/>
  <c r="F64" i="3"/>
  <c r="G64" i="3"/>
  <c r="H64" i="3"/>
  <c r="I64" i="3"/>
  <c r="J64" i="3"/>
  <c r="C49" i="3"/>
  <c r="D49" i="3"/>
  <c r="E49" i="3"/>
  <c r="F49" i="3"/>
  <c r="G49" i="3"/>
  <c r="H49" i="3"/>
  <c r="I49" i="3"/>
  <c r="J49" i="3"/>
  <c r="C46" i="3"/>
  <c r="D46" i="3"/>
  <c r="E46" i="3"/>
  <c r="F46" i="3"/>
  <c r="G46" i="3"/>
  <c r="H46" i="3"/>
  <c r="I46" i="3"/>
  <c r="J46" i="3"/>
  <c r="K46" i="3"/>
  <c r="C51" i="3"/>
  <c r="D51" i="3"/>
  <c r="E51" i="3"/>
  <c r="F51" i="3"/>
  <c r="G51" i="3"/>
  <c r="H51" i="3"/>
  <c r="I51" i="3"/>
  <c r="J51" i="3"/>
  <c r="K47" i="3"/>
  <c r="C61" i="3"/>
  <c r="D61" i="3"/>
  <c r="E61" i="3"/>
  <c r="F61" i="3"/>
  <c r="G61" i="3"/>
  <c r="H61" i="3"/>
  <c r="I61" i="3"/>
  <c r="J61" i="3"/>
  <c r="C52" i="3"/>
  <c r="D52" i="3"/>
  <c r="E52" i="3"/>
  <c r="F52" i="3"/>
  <c r="G52" i="3"/>
  <c r="H52" i="3"/>
  <c r="I52" i="3"/>
  <c r="J52" i="3"/>
  <c r="C48" i="3"/>
  <c r="D48" i="3"/>
  <c r="E48" i="3"/>
  <c r="F48" i="3"/>
  <c r="G48" i="3"/>
  <c r="H48" i="3"/>
  <c r="I48" i="3"/>
  <c r="J48" i="3"/>
  <c r="K48" i="3"/>
  <c r="C66" i="3"/>
  <c r="D66" i="3"/>
  <c r="E66" i="3"/>
  <c r="F66" i="3"/>
  <c r="G66" i="3"/>
  <c r="H66" i="3"/>
  <c r="I66" i="3"/>
  <c r="J66" i="3"/>
  <c r="K49" i="3"/>
  <c r="C70" i="3"/>
  <c r="D70" i="3"/>
  <c r="E70" i="3"/>
  <c r="F70" i="3"/>
  <c r="G70" i="3"/>
  <c r="H70" i="3"/>
  <c r="I70" i="3"/>
  <c r="J70" i="3"/>
  <c r="C50" i="3"/>
  <c r="D50" i="3"/>
  <c r="E50" i="3"/>
  <c r="F50" i="3"/>
  <c r="G50" i="3"/>
  <c r="H50" i="3"/>
  <c r="I50" i="3"/>
  <c r="J50" i="3"/>
  <c r="K50" i="3"/>
  <c r="K51" i="3"/>
  <c r="C54" i="3"/>
  <c r="D54" i="3"/>
  <c r="E54" i="3"/>
  <c r="F54" i="3"/>
  <c r="G54" i="3"/>
  <c r="H54" i="3"/>
  <c r="I54" i="3"/>
  <c r="J54" i="3"/>
  <c r="K52" i="3"/>
  <c r="C67" i="3"/>
  <c r="D67" i="3"/>
  <c r="E67" i="3"/>
  <c r="F67" i="3"/>
  <c r="G67" i="3"/>
  <c r="H67" i="3"/>
  <c r="I67" i="3"/>
  <c r="J67" i="3"/>
  <c r="K53" i="3"/>
  <c r="C80" i="3"/>
  <c r="D80" i="3"/>
  <c r="E80" i="3"/>
  <c r="F80" i="3"/>
  <c r="G80" i="3"/>
  <c r="H80" i="3"/>
  <c r="I80" i="3"/>
  <c r="J80" i="3"/>
  <c r="K54" i="3"/>
  <c r="C72" i="3"/>
  <c r="D72" i="3"/>
  <c r="E72" i="3"/>
  <c r="F72" i="3"/>
  <c r="G72" i="3"/>
  <c r="H72" i="3"/>
  <c r="I72" i="3"/>
  <c r="J72" i="3"/>
  <c r="C55" i="3"/>
  <c r="D55" i="3"/>
  <c r="E55" i="3"/>
  <c r="F55" i="3"/>
  <c r="G55" i="3"/>
  <c r="H55" i="3"/>
  <c r="I55" i="3"/>
  <c r="J55" i="3"/>
  <c r="K55" i="3"/>
  <c r="C73" i="3"/>
  <c r="D73" i="3"/>
  <c r="E73" i="3"/>
  <c r="F73" i="3"/>
  <c r="G73" i="3"/>
  <c r="H73" i="3"/>
  <c r="I73" i="3"/>
  <c r="J73" i="3"/>
  <c r="K56" i="3"/>
  <c r="C60" i="3"/>
  <c r="D60" i="3"/>
  <c r="E60" i="3"/>
  <c r="F60" i="3"/>
  <c r="G60" i="3"/>
  <c r="H60" i="3"/>
  <c r="I60" i="3"/>
  <c r="J60" i="3"/>
  <c r="K57" i="3"/>
  <c r="K58" i="3"/>
  <c r="C62" i="3"/>
  <c r="D62" i="3"/>
  <c r="E62" i="3"/>
  <c r="F62" i="3"/>
  <c r="G62" i="3"/>
  <c r="H62" i="3"/>
  <c r="I62" i="3"/>
  <c r="J62" i="3"/>
  <c r="K59" i="3"/>
  <c r="K60" i="3"/>
  <c r="K61" i="3"/>
  <c r="K62" i="3"/>
  <c r="C65" i="3"/>
  <c r="D65" i="3"/>
  <c r="E65" i="3"/>
  <c r="F65" i="3"/>
  <c r="G65" i="3"/>
  <c r="H65" i="3"/>
  <c r="I65" i="3"/>
  <c r="J65" i="3"/>
  <c r="K63" i="3"/>
  <c r="K64" i="3"/>
  <c r="K65" i="3"/>
  <c r="C74" i="3"/>
  <c r="D74" i="3"/>
  <c r="E74" i="3"/>
  <c r="F74" i="3"/>
  <c r="G74" i="3"/>
  <c r="H74" i="3"/>
  <c r="I74" i="3"/>
  <c r="J74" i="3"/>
  <c r="K66" i="3"/>
  <c r="C71" i="3"/>
  <c r="D71" i="3"/>
  <c r="E71" i="3"/>
  <c r="F71" i="3"/>
  <c r="G71" i="3"/>
  <c r="H71" i="3"/>
  <c r="I71" i="3"/>
  <c r="J71" i="3"/>
  <c r="K67" i="3"/>
  <c r="K68" i="3"/>
  <c r="K69" i="3"/>
  <c r="C78" i="3"/>
  <c r="D78" i="3"/>
  <c r="E78" i="3"/>
  <c r="F78" i="3"/>
  <c r="G78" i="3"/>
  <c r="H78" i="3"/>
  <c r="I78" i="3"/>
  <c r="J78" i="3"/>
  <c r="K70" i="3"/>
  <c r="K71" i="3"/>
  <c r="C84" i="3"/>
  <c r="D84" i="3"/>
  <c r="E84" i="3"/>
  <c r="F84" i="3"/>
  <c r="G84" i="3"/>
  <c r="H84" i="3"/>
  <c r="I84" i="3"/>
  <c r="J84" i="3"/>
  <c r="K72" i="3"/>
  <c r="C79" i="3"/>
  <c r="D79" i="3"/>
  <c r="E79" i="3"/>
  <c r="F79" i="3"/>
  <c r="G79" i="3"/>
  <c r="H79" i="3"/>
  <c r="I79" i="3"/>
  <c r="J79" i="3"/>
  <c r="K73" i="3"/>
  <c r="K74" i="3"/>
  <c r="C82" i="3"/>
  <c r="D82" i="3"/>
  <c r="E82" i="3"/>
  <c r="F82" i="3"/>
  <c r="G82" i="3"/>
  <c r="H82" i="3"/>
  <c r="I82" i="3"/>
  <c r="J82" i="3"/>
  <c r="C75" i="3"/>
  <c r="D75" i="3"/>
  <c r="E75" i="3"/>
  <c r="F75" i="3"/>
  <c r="G75" i="3"/>
  <c r="H75" i="3"/>
  <c r="I75" i="3"/>
  <c r="J75" i="3"/>
  <c r="K75" i="3"/>
  <c r="C81" i="3"/>
  <c r="D81" i="3"/>
  <c r="E81" i="3"/>
  <c r="F81" i="3"/>
  <c r="G81" i="3"/>
  <c r="H81" i="3"/>
  <c r="I81" i="3"/>
  <c r="J81" i="3"/>
  <c r="C76" i="3"/>
  <c r="D76" i="3"/>
  <c r="E76" i="3"/>
  <c r="F76" i="3"/>
  <c r="G76" i="3"/>
  <c r="H76" i="3"/>
  <c r="I76" i="3"/>
  <c r="J76" i="3"/>
  <c r="K76" i="3"/>
  <c r="C83" i="3"/>
  <c r="D83" i="3"/>
  <c r="E83" i="3"/>
  <c r="F83" i="3"/>
  <c r="G83" i="3"/>
  <c r="H83" i="3"/>
  <c r="I83" i="3"/>
  <c r="J83" i="3"/>
  <c r="C77" i="3"/>
  <c r="D77" i="3"/>
  <c r="E77" i="3"/>
  <c r="F77" i="3"/>
  <c r="G77" i="3"/>
  <c r="H77" i="3"/>
  <c r="I77" i="3"/>
  <c r="J77" i="3"/>
  <c r="K77" i="3"/>
  <c r="K78" i="3"/>
  <c r="K79" i="3"/>
  <c r="K80" i="3"/>
  <c r="C87" i="3"/>
  <c r="D87" i="3"/>
  <c r="E87" i="3"/>
  <c r="F87" i="3"/>
  <c r="G87" i="3"/>
  <c r="H87" i="3"/>
  <c r="I87" i="3"/>
  <c r="J87" i="3"/>
  <c r="K81" i="3"/>
  <c r="C86" i="3"/>
  <c r="D86" i="3"/>
  <c r="E86" i="3"/>
  <c r="F86" i="3"/>
  <c r="G86" i="3"/>
  <c r="H86" i="3"/>
  <c r="I86" i="3"/>
  <c r="J86" i="3"/>
  <c r="K82" i="3"/>
  <c r="C88" i="3"/>
  <c r="D88" i="3"/>
  <c r="E88" i="3"/>
  <c r="F88" i="3"/>
  <c r="G88" i="3"/>
  <c r="H88" i="3"/>
  <c r="I88" i="3"/>
  <c r="J88" i="3"/>
  <c r="K83" i="3"/>
  <c r="K84" i="3"/>
  <c r="C85" i="3"/>
  <c r="D85" i="3"/>
  <c r="E85" i="3"/>
  <c r="F85" i="3"/>
  <c r="G85" i="3"/>
  <c r="H85" i="3"/>
  <c r="I85" i="3"/>
  <c r="J85" i="3"/>
  <c r="K85" i="3"/>
  <c r="K86" i="3"/>
  <c r="C90" i="3"/>
  <c r="D90" i="3"/>
  <c r="E90" i="3"/>
  <c r="F90" i="3"/>
  <c r="G90" i="3"/>
  <c r="H90" i="3"/>
  <c r="I90" i="3"/>
  <c r="J90" i="3"/>
  <c r="K87" i="3"/>
  <c r="K88" i="3"/>
  <c r="C89" i="3"/>
  <c r="D89" i="3"/>
  <c r="E89" i="3"/>
  <c r="F89" i="3"/>
  <c r="G89" i="3"/>
  <c r="H89" i="3"/>
  <c r="I89" i="3"/>
  <c r="J89" i="3"/>
  <c r="K89" i="3"/>
  <c r="C91" i="3"/>
  <c r="D91" i="3"/>
  <c r="E91" i="3"/>
  <c r="F91" i="3"/>
  <c r="G91" i="3"/>
  <c r="H91" i="3"/>
  <c r="I91" i="3"/>
  <c r="J91" i="3"/>
  <c r="K90" i="3"/>
  <c r="K91" i="3"/>
  <c r="C92" i="3"/>
  <c r="D92" i="3"/>
  <c r="E92" i="3"/>
  <c r="F92" i="3"/>
  <c r="G92" i="3"/>
  <c r="H92" i="3"/>
  <c r="I92" i="3"/>
  <c r="J92" i="3"/>
  <c r="K92" i="3"/>
  <c r="C93" i="3"/>
  <c r="D93" i="3"/>
  <c r="E93" i="3"/>
  <c r="F93" i="3"/>
  <c r="G93" i="3"/>
  <c r="H93" i="3"/>
  <c r="I93" i="3"/>
  <c r="J93" i="3"/>
  <c r="K93" i="3"/>
  <c r="K9" i="3"/>
  <c r="A6" i="28" a="1"/>
  <c r="A6" i="28"/>
  <c r="A7" i="28" a="1"/>
  <c r="A7" i="28"/>
  <c r="A8" i="28" a="1"/>
  <c r="A8" i="28"/>
  <c r="A9" i="28" a="1"/>
  <c r="A9" i="28"/>
  <c r="A10" i="28" a="1"/>
  <c r="A10" i="28"/>
  <c r="A11" i="28" a="1"/>
  <c r="A11" i="28"/>
  <c r="A12" i="28" a="1"/>
  <c r="A12" i="28"/>
  <c r="A13" i="28" a="1"/>
  <c r="A13" i="28"/>
  <c r="A14" i="28" a="1"/>
  <c r="A14" i="28"/>
  <c r="A15" i="28" a="1"/>
  <c r="A15" i="28"/>
  <c r="A16" i="28" a="1"/>
  <c r="A16" i="28"/>
  <c r="A17" i="28" a="1"/>
  <c r="A17" i="28"/>
  <c r="A18" i="28" a="1"/>
  <c r="A18" i="28"/>
  <c r="A19" i="28" a="1"/>
  <c r="A19" i="28"/>
  <c r="A20" i="28" a="1"/>
  <c r="A20" i="28"/>
  <c r="A21" i="28" a="1"/>
  <c r="A21" i="28"/>
  <c r="A22" i="28" a="1"/>
  <c r="A22" i="28"/>
  <c r="A23" i="28" a="1"/>
  <c r="A23" i="28"/>
  <c r="A24" i="28" a="1"/>
  <c r="A24" i="28"/>
  <c r="A25" i="28" a="1"/>
  <c r="A25" i="28"/>
  <c r="A26" i="28" a="1"/>
  <c r="A26" i="28"/>
  <c r="A27" i="28" a="1"/>
  <c r="A27" i="28"/>
  <c r="A28" i="28" a="1"/>
  <c r="A28" i="28"/>
  <c r="A29" i="28" a="1"/>
  <c r="A29" i="28"/>
  <c r="A30" i="28" a="1"/>
  <c r="A30" i="28"/>
  <c r="A31" i="28" a="1"/>
  <c r="A31" i="28"/>
  <c r="A32" i="28" a="1"/>
  <c r="A32" i="28"/>
  <c r="A33" i="28" a="1"/>
  <c r="A33" i="28"/>
  <c r="A34" i="28" a="1"/>
  <c r="A34" i="28"/>
  <c r="A35" i="28" a="1"/>
  <c r="A35" i="28"/>
  <c r="A36" i="28" a="1"/>
  <c r="A36" i="28"/>
  <c r="A37" i="28" a="1"/>
  <c r="A37" i="28"/>
  <c r="A38" i="28" a="1"/>
  <c r="A38" i="28"/>
  <c r="A39" i="28" a="1"/>
  <c r="A39" i="28"/>
  <c r="A40" i="28" a="1"/>
  <c r="A40" i="28"/>
  <c r="A41" i="28" a="1"/>
  <c r="A41" i="28"/>
  <c r="A42" i="28" a="1"/>
  <c r="A42" i="28"/>
  <c r="A43" i="28" a="1"/>
  <c r="A43" i="28"/>
  <c r="A44" i="28" a="1"/>
  <c r="A44" i="28"/>
  <c r="A45" i="28" a="1"/>
  <c r="A45" i="28"/>
  <c r="A46" i="28" a="1"/>
  <c r="A46" i="28"/>
  <c r="A47" i="28" a="1"/>
  <c r="A47" i="28"/>
  <c r="A48" i="28" a="1"/>
  <c r="A48" i="28"/>
  <c r="A49" i="28" a="1"/>
  <c r="A49" i="28"/>
  <c r="A50" i="28" a="1"/>
  <c r="A50" i="28"/>
  <c r="A51" i="28" a="1"/>
  <c r="A51" i="28"/>
  <c r="A52" i="28" a="1"/>
  <c r="A52" i="28"/>
  <c r="A53" i="28" a="1"/>
  <c r="A53" i="28"/>
  <c r="A54" i="28" a="1"/>
  <c r="A54" i="28"/>
  <c r="A55" i="28" a="1"/>
  <c r="A55" i="28"/>
  <c r="A56" i="28" a="1"/>
  <c r="A56" i="28"/>
  <c r="A57" i="28" a="1"/>
  <c r="A57" i="28"/>
  <c r="A58" i="28" a="1"/>
  <c r="A58" i="28"/>
  <c r="A59" i="28" a="1"/>
  <c r="A59" i="28"/>
  <c r="A60" i="28" a="1"/>
  <c r="A60" i="28"/>
  <c r="A61" i="28" a="1"/>
  <c r="A61" i="28"/>
  <c r="A62" i="28" a="1"/>
  <c r="A62" i="28"/>
  <c r="A63" i="28" a="1"/>
  <c r="A63" i="28"/>
  <c r="A64" i="28" a="1"/>
  <c r="A64" i="28"/>
  <c r="A65" i="28" a="1"/>
  <c r="A65" i="28"/>
  <c r="A66" i="28" a="1"/>
  <c r="A66" i="28"/>
  <c r="A67" i="28" a="1"/>
  <c r="A67" i="28"/>
  <c r="A68" i="28" a="1"/>
  <c r="A68" i="28"/>
  <c r="A69" i="28" a="1"/>
  <c r="A69" i="28"/>
  <c r="A70" i="28" a="1"/>
  <c r="A70" i="28"/>
  <c r="A71" i="28" a="1"/>
  <c r="A71" i="28"/>
  <c r="A72" i="28" a="1"/>
  <c r="A72" i="28"/>
  <c r="A73" i="28" a="1"/>
  <c r="A73" i="28"/>
  <c r="A74" i="28" a="1"/>
  <c r="A74" i="28"/>
  <c r="A75" i="28" a="1"/>
  <c r="A75" i="28"/>
  <c r="A76" i="28" a="1"/>
  <c r="A76" i="28"/>
  <c r="A77" i="28" a="1"/>
  <c r="A77" i="28"/>
  <c r="A78" i="28" a="1"/>
  <c r="A78" i="28"/>
  <c r="A79" i="28" a="1"/>
  <c r="A79" i="28"/>
  <c r="A80" i="28" a="1"/>
  <c r="A80" i="28"/>
  <c r="A81" i="28" a="1"/>
  <c r="A81" i="28"/>
  <c r="A82" i="28" a="1"/>
  <c r="A82" i="28"/>
  <c r="A83" i="28" a="1"/>
  <c r="A83" i="28"/>
  <c r="A84" i="28" a="1"/>
  <c r="A84" i="28"/>
  <c r="A85" i="28" a="1"/>
  <c r="A85" i="28"/>
  <c r="A86" i="28" a="1"/>
  <c r="A86" i="28"/>
  <c r="A87" i="28" a="1"/>
  <c r="A87" i="28"/>
  <c r="A88" i="28" a="1"/>
  <c r="A88" i="28"/>
  <c r="A89" i="28" a="1"/>
  <c r="A89" i="28"/>
  <c r="A5" i="28" a="1"/>
  <c r="A5" i="28"/>
  <c r="K8" i="28"/>
  <c r="K7" i="28"/>
  <c r="K6" i="28"/>
  <c r="A9" i="26" a="1"/>
  <c r="A9" i="26"/>
  <c r="A11" i="26" a="1"/>
  <c r="A11" i="26"/>
  <c r="A12" i="26" a="1"/>
  <c r="A12" i="26"/>
  <c r="A14" i="26" a="1"/>
  <c r="A14" i="26"/>
  <c r="A15" i="26" a="1"/>
  <c r="A15" i="26"/>
  <c r="A16" i="26" a="1"/>
  <c r="A16" i="26"/>
  <c r="A17" i="26" a="1"/>
  <c r="A17" i="26"/>
  <c r="A19" i="26" a="1"/>
  <c r="A19" i="26"/>
  <c r="A20" i="26" a="1"/>
  <c r="A20" i="26"/>
  <c r="A21" i="26" a="1"/>
  <c r="A21" i="26"/>
  <c r="A22" i="26" a="1"/>
  <c r="A22" i="26"/>
  <c r="A10" i="26" a="1"/>
  <c r="A10" i="26"/>
  <c r="A25" i="26" a="1"/>
  <c r="A25" i="26"/>
  <c r="A18" i="26" a="1"/>
  <c r="A18" i="26"/>
  <c r="A26" i="26" a="1"/>
  <c r="A26" i="26"/>
  <c r="A29" i="26" a="1"/>
  <c r="A29" i="26"/>
  <c r="A30" i="26" a="1"/>
  <c r="A30" i="26"/>
  <c r="A32" i="26" a="1"/>
  <c r="A32" i="26"/>
  <c r="A33" i="26" a="1"/>
  <c r="A33" i="26"/>
  <c r="A34" i="26" a="1"/>
  <c r="A34" i="26"/>
  <c r="A35" i="26" a="1"/>
  <c r="A35" i="26"/>
  <c r="A36" i="26" a="1"/>
  <c r="A36" i="26"/>
  <c r="A37" i="26" a="1"/>
  <c r="A37" i="26"/>
  <c r="A38" i="26" a="1"/>
  <c r="A38" i="26"/>
  <c r="A39" i="26" a="1"/>
  <c r="A39" i="26"/>
  <c r="A40" i="26" a="1"/>
  <c r="A40" i="26"/>
  <c r="A41" i="26" a="1"/>
  <c r="A41" i="26"/>
  <c r="A42" i="26" a="1"/>
  <c r="A42" i="26"/>
  <c r="A43" i="26" a="1"/>
  <c r="A43" i="26"/>
  <c r="A58" i="26" a="1"/>
  <c r="A58" i="26"/>
  <c r="A44" i="26" a="1"/>
  <c r="A44" i="26"/>
  <c r="A45" i="26" a="1"/>
  <c r="A45" i="26"/>
  <c r="A46" i="26" a="1"/>
  <c r="A46" i="26"/>
  <c r="A74" i="26" a="1"/>
  <c r="A74" i="26"/>
  <c r="A47" i="26" a="1"/>
  <c r="A47" i="26"/>
  <c r="A28" i="26" a="1"/>
  <c r="A28" i="26"/>
  <c r="A48" i="26" a="1"/>
  <c r="A48" i="26"/>
  <c r="A49" i="26" a="1"/>
  <c r="A49" i="26"/>
  <c r="A50" i="26" a="1"/>
  <c r="A50" i="26"/>
  <c r="A68" i="26" a="1"/>
  <c r="A68" i="26"/>
  <c r="A51" i="26" a="1"/>
  <c r="A51" i="26"/>
  <c r="A52" i="26" a="1"/>
  <c r="A52" i="26"/>
  <c r="A53" i="26" a="1"/>
  <c r="A53" i="26"/>
  <c r="A54" i="26" a="1"/>
  <c r="A54" i="26"/>
  <c r="A55" i="26" a="1"/>
  <c r="A55" i="26"/>
  <c r="A56" i="26" a="1"/>
  <c r="A56" i="26"/>
  <c r="A57" i="26" a="1"/>
  <c r="A57" i="26"/>
  <c r="A59" i="26" a="1"/>
  <c r="A59" i="26"/>
  <c r="A60" i="26" a="1"/>
  <c r="A60" i="26"/>
  <c r="A61" i="26" a="1"/>
  <c r="A61" i="26"/>
  <c r="A62" i="26" a="1"/>
  <c r="A62" i="26"/>
  <c r="A63" i="26" a="1"/>
  <c r="A63" i="26"/>
  <c r="A64" i="26" a="1"/>
  <c r="A64" i="26"/>
  <c r="A31" i="26" a="1"/>
  <c r="A31" i="26"/>
  <c r="A65" i="26" a="1"/>
  <c r="A65" i="26"/>
  <c r="A66" i="26" a="1"/>
  <c r="A66" i="26"/>
  <c r="A67" i="26" a="1"/>
  <c r="A67" i="26"/>
  <c r="A69" i="26" a="1"/>
  <c r="A69" i="26"/>
  <c r="A70" i="26" a="1"/>
  <c r="A70" i="26"/>
  <c r="A71" i="26" a="1"/>
  <c r="A71" i="26"/>
  <c r="A72" i="26" a="1"/>
  <c r="A72" i="26"/>
  <c r="A73" i="26" a="1"/>
  <c r="A73" i="26"/>
  <c r="A75" i="26" a="1"/>
  <c r="A75" i="26"/>
  <c r="A76" i="26" a="1"/>
  <c r="A76" i="26"/>
  <c r="A77" i="26" a="1"/>
  <c r="A77" i="26"/>
  <c r="A78" i="26" a="1"/>
  <c r="A78" i="26"/>
  <c r="A79" i="26" a="1"/>
  <c r="A79" i="26"/>
  <c r="A80" i="26" a="1"/>
  <c r="A80" i="26"/>
  <c r="A82" i="26" a="1"/>
  <c r="A82" i="26"/>
  <c r="A89" i="26" a="1"/>
  <c r="A89" i="26"/>
  <c r="A81" i="26" a="1"/>
  <c r="A81" i="26"/>
  <c r="A83" i="26" a="1"/>
  <c r="A83" i="26"/>
  <c r="A84" i="26" a="1"/>
  <c r="A84" i="26"/>
  <c r="A5" i="26" a="1"/>
  <c r="A5" i="26"/>
  <c r="A6" i="26" a="1"/>
  <c r="A6" i="26"/>
  <c r="A85" i="26" a="1"/>
  <c r="A85" i="26"/>
  <c r="A13" i="26" a="1"/>
  <c r="A13" i="26"/>
  <c r="A23" i="26" a="1"/>
  <c r="A23" i="26"/>
  <c r="A86" i="26" a="1"/>
  <c r="A86" i="26"/>
  <c r="A87" i="26" a="1"/>
  <c r="A87" i="26"/>
  <c r="A88" i="26" a="1"/>
  <c r="A88" i="26"/>
  <c r="A27" i="26" a="1"/>
  <c r="A27" i="26"/>
  <c r="A24" i="26" a="1"/>
  <c r="A24" i="26"/>
  <c r="A7" i="26" a="1"/>
  <c r="A7" i="26"/>
  <c r="A8" i="26" a="1"/>
  <c r="A8" i="26"/>
  <c r="H7" i="26"/>
  <c r="A89" i="23"/>
  <c r="A88" i="23"/>
  <c r="A87" i="23"/>
  <c r="A86" i="23"/>
  <c r="A85" i="23"/>
  <c r="A84" i="23"/>
  <c r="A83" i="23"/>
  <c r="A82" i="23"/>
  <c r="A81" i="23"/>
  <c r="A80" i="23"/>
  <c r="A79" i="23"/>
  <c r="A78" i="23"/>
  <c r="A77" i="23"/>
  <c r="A76" i="23"/>
  <c r="A75" i="23"/>
  <c r="A74" i="23"/>
  <c r="A73" i="23"/>
  <c r="A72" i="23"/>
  <c r="A71" i="23"/>
  <c r="A70" i="23"/>
  <c r="A69" i="23"/>
  <c r="A68" i="23"/>
  <c r="A67" i="23"/>
  <c r="A66" i="23"/>
  <c r="A65" i="23"/>
  <c r="A64" i="23"/>
  <c r="A63" i="23"/>
  <c r="A62" i="23"/>
  <c r="A61" i="23"/>
  <c r="A60" i="23"/>
  <c r="A59" i="23"/>
  <c r="A58" i="23"/>
  <c r="A57" i="23"/>
  <c r="A56" i="23"/>
  <c r="A55" i="23"/>
  <c r="A54" i="23"/>
  <c r="A53" i="23"/>
  <c r="A52" i="23"/>
  <c r="A51" i="23"/>
  <c r="A50" i="23"/>
  <c r="A49" i="23"/>
  <c r="A48" i="23"/>
  <c r="A47" i="23"/>
  <c r="A46" i="23"/>
  <c r="A45" i="23"/>
  <c r="A44" i="23"/>
  <c r="A43" i="23"/>
  <c r="A42" i="23"/>
  <c r="A41" i="23"/>
  <c r="A40" i="23"/>
  <c r="A39" i="23"/>
  <c r="A38" i="23"/>
  <c r="A37" i="23"/>
  <c r="A36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9" i="22" a="1"/>
  <c r="A9" i="22"/>
  <c r="A11" i="22" a="1"/>
  <c r="A11" i="22"/>
  <c r="A12" i="22" a="1"/>
  <c r="A12" i="22"/>
  <c r="A14" i="22" a="1"/>
  <c r="A14" i="22"/>
  <c r="A15" i="22" a="1"/>
  <c r="A15" i="22"/>
  <c r="A16" i="22" a="1"/>
  <c r="A16" i="22"/>
  <c r="A17" i="22" a="1"/>
  <c r="A17" i="22"/>
  <c r="A19" i="22" a="1"/>
  <c r="A19" i="22"/>
  <c r="A20" i="22" a="1"/>
  <c r="A20" i="22"/>
  <c r="A21" i="22" a="1"/>
  <c r="A21" i="22"/>
  <c r="A22" i="22" a="1"/>
  <c r="A22" i="22"/>
  <c r="A10" i="22" a="1"/>
  <c r="A10" i="22"/>
  <c r="A25" i="22" a="1"/>
  <c r="A25" i="22"/>
  <c r="A18" i="22" a="1"/>
  <c r="A18" i="22"/>
  <c r="A26" i="22" a="1"/>
  <c r="A26" i="22"/>
  <c r="A29" i="22" a="1"/>
  <c r="A29" i="22"/>
  <c r="A30" i="22" a="1"/>
  <c r="A30" i="22"/>
  <c r="A32" i="22" a="1"/>
  <c r="A32" i="22"/>
  <c r="A33" i="22" a="1"/>
  <c r="A33" i="22"/>
  <c r="A34" i="22" a="1"/>
  <c r="A34" i="22"/>
  <c r="A35" i="22" a="1"/>
  <c r="A35" i="22"/>
  <c r="A36" i="22" a="1"/>
  <c r="A36" i="22"/>
  <c r="A37" i="22" a="1"/>
  <c r="A37" i="22"/>
  <c r="A38" i="22" a="1"/>
  <c r="A38" i="22"/>
  <c r="A39" i="22" a="1"/>
  <c r="A39" i="22"/>
  <c r="A40" i="22" a="1"/>
  <c r="A40" i="22"/>
  <c r="A41" i="22" a="1"/>
  <c r="A41" i="22"/>
  <c r="A42" i="22" a="1"/>
  <c r="A42" i="22"/>
  <c r="A43" i="22" a="1"/>
  <c r="A43" i="22"/>
  <c r="A58" i="22" a="1"/>
  <c r="A58" i="22"/>
  <c r="A44" i="22" a="1"/>
  <c r="A44" i="22"/>
  <c r="A45" i="22" a="1"/>
  <c r="A45" i="22"/>
  <c r="A46" i="22" a="1"/>
  <c r="A46" i="22"/>
  <c r="A74" i="22" a="1"/>
  <c r="A74" i="22"/>
  <c r="A47" i="22" a="1"/>
  <c r="A47" i="22"/>
  <c r="A28" i="22" a="1"/>
  <c r="A28" i="22"/>
  <c r="A48" i="22" a="1"/>
  <c r="A48" i="22"/>
  <c r="A49" i="22" a="1"/>
  <c r="A49" i="22"/>
  <c r="A50" i="22" a="1"/>
  <c r="A50" i="22"/>
  <c r="A68" i="22" a="1"/>
  <c r="A68" i="22"/>
  <c r="A51" i="22" a="1"/>
  <c r="A51" i="22"/>
  <c r="A52" i="22" a="1"/>
  <c r="A52" i="22"/>
  <c r="A53" i="22" a="1"/>
  <c r="A53" i="22"/>
  <c r="A54" i="22" a="1"/>
  <c r="A54" i="22"/>
  <c r="A55" i="22" a="1"/>
  <c r="A55" i="22"/>
  <c r="A56" i="22" a="1"/>
  <c r="A56" i="22"/>
  <c r="A57" i="22" a="1"/>
  <c r="A57" i="22"/>
  <c r="A59" i="22" a="1"/>
  <c r="A59" i="22"/>
  <c r="A60" i="22" a="1"/>
  <c r="A60" i="22"/>
  <c r="A61" i="22" a="1"/>
  <c r="A61" i="22"/>
  <c r="A62" i="22" a="1"/>
  <c r="A62" i="22"/>
  <c r="A63" i="22" a="1"/>
  <c r="A63" i="22"/>
  <c r="A64" i="22" a="1"/>
  <c r="A64" i="22"/>
  <c r="A31" i="22" a="1"/>
  <c r="A31" i="22"/>
  <c r="A65" i="22" a="1"/>
  <c r="A65" i="22"/>
  <c r="A66" i="22" a="1"/>
  <c r="A66" i="22"/>
  <c r="A67" i="22" a="1"/>
  <c r="A67" i="22"/>
  <c r="A69" i="22" a="1"/>
  <c r="A69" i="22"/>
  <c r="A70" i="22" a="1"/>
  <c r="A70" i="22"/>
  <c r="A71" i="22" a="1"/>
  <c r="A71" i="22"/>
  <c r="A72" i="22" a="1"/>
  <c r="A72" i="22"/>
  <c r="A73" i="22" a="1"/>
  <c r="A73" i="22"/>
  <c r="A75" i="22" a="1"/>
  <c r="A75" i="22"/>
  <c r="A76" i="22" a="1"/>
  <c r="A76" i="22"/>
  <c r="A77" i="22" a="1"/>
  <c r="A77" i="22"/>
  <c r="A78" i="22" a="1"/>
  <c r="A78" i="22"/>
  <c r="A79" i="22" a="1"/>
  <c r="A79" i="22"/>
  <c r="A80" i="22" a="1"/>
  <c r="A80" i="22"/>
  <c r="A82" i="22" a="1"/>
  <c r="A82" i="22"/>
  <c r="A89" i="22" a="1"/>
  <c r="A89" i="22"/>
  <c r="A81" i="22" a="1"/>
  <c r="A81" i="22"/>
  <c r="A83" i="22" a="1"/>
  <c r="A83" i="22"/>
  <c r="A84" i="22" a="1"/>
  <c r="A84" i="22"/>
  <c r="A5" i="22" a="1"/>
  <c r="A5" i="22"/>
  <c r="A6" i="22" a="1"/>
  <c r="A6" i="22"/>
  <c r="A85" i="22" a="1"/>
  <c r="A85" i="22"/>
  <c r="A13" i="22" a="1"/>
  <c r="A13" i="22"/>
  <c r="A23" i="22" a="1"/>
  <c r="A23" i="22"/>
  <c r="A86" i="22" a="1"/>
  <c r="A86" i="22"/>
  <c r="A87" i="22" a="1"/>
  <c r="A87" i="22"/>
  <c r="A88" i="22" a="1"/>
  <c r="A88" i="22"/>
  <c r="A27" i="22" a="1"/>
  <c r="A27" i="22"/>
  <c r="A24" i="22" a="1"/>
  <c r="A24" i="22"/>
  <c r="A7" i="22" a="1"/>
  <c r="A7" i="22"/>
  <c r="A8" i="22" a="1"/>
  <c r="A8" i="22"/>
  <c r="D90" i="21"/>
  <c r="C90" i="21"/>
  <c r="A89" i="21" a="1"/>
  <c r="A89" i="21"/>
  <c r="A88" i="21" a="1"/>
  <c r="A88" i="21"/>
  <c r="A87" i="21" a="1"/>
  <c r="A87" i="21"/>
  <c r="A86" i="21" a="1"/>
  <c r="A86" i="21"/>
  <c r="A85" i="21" a="1"/>
  <c r="A85" i="21"/>
  <c r="A84" i="21" a="1"/>
  <c r="A84" i="21"/>
  <c r="A83" i="21" a="1"/>
  <c r="A83" i="21"/>
  <c r="A82" i="21" a="1"/>
  <c r="A82" i="21"/>
  <c r="A81" i="21" a="1"/>
  <c r="A81" i="21"/>
  <c r="A80" i="21" a="1"/>
  <c r="A80" i="21"/>
  <c r="A79" i="21" a="1"/>
  <c r="A79" i="21"/>
  <c r="A78" i="21" a="1"/>
  <c r="A78" i="21"/>
  <c r="A77" i="21" a="1"/>
  <c r="A77" i="21"/>
  <c r="A76" i="21" a="1"/>
  <c r="A76" i="21"/>
  <c r="A75" i="21" a="1"/>
  <c r="A75" i="21"/>
  <c r="A74" i="21" a="1"/>
  <c r="A74" i="21"/>
  <c r="A73" i="21" a="1"/>
  <c r="A73" i="21"/>
  <c r="A72" i="21" a="1"/>
  <c r="A72" i="21"/>
  <c r="A71" i="21" a="1"/>
  <c r="A71" i="21"/>
  <c r="A70" i="21" a="1"/>
  <c r="A70" i="21"/>
  <c r="A69" i="21" a="1"/>
  <c r="A69" i="21"/>
  <c r="A68" i="21" a="1"/>
  <c r="A68" i="21"/>
  <c r="A67" i="21" a="1"/>
  <c r="A67" i="21"/>
  <c r="A66" i="21" a="1"/>
  <c r="A66" i="21"/>
  <c r="A65" i="21" a="1"/>
  <c r="A65" i="21"/>
  <c r="A64" i="21" a="1"/>
  <c r="A64" i="21"/>
  <c r="A63" i="21" a="1"/>
  <c r="A63" i="21"/>
  <c r="A62" i="21" a="1"/>
  <c r="A62" i="21"/>
  <c r="A61" i="21" a="1"/>
  <c r="A61" i="21"/>
  <c r="A60" i="21" a="1"/>
  <c r="A60" i="21"/>
  <c r="A59" i="21" a="1"/>
  <c r="A59" i="21"/>
  <c r="A58" i="21" a="1"/>
  <c r="A58" i="21"/>
  <c r="A57" i="21" a="1"/>
  <c r="A57" i="21"/>
  <c r="A56" i="21" a="1"/>
  <c r="A56" i="21"/>
  <c r="A55" i="21" a="1"/>
  <c r="A55" i="21"/>
  <c r="A54" i="21" a="1"/>
  <c r="A54" i="21"/>
  <c r="A53" i="21" a="1"/>
  <c r="A53" i="21"/>
  <c r="A52" i="21" a="1"/>
  <c r="A52" i="21"/>
  <c r="A51" i="21" a="1"/>
  <c r="A51" i="21"/>
  <c r="A50" i="21" a="1"/>
  <c r="A50" i="21"/>
  <c r="A49" i="21" a="1"/>
  <c r="A49" i="21"/>
  <c r="A48" i="21" a="1"/>
  <c r="A48" i="21"/>
  <c r="A47" i="21" a="1"/>
  <c r="A47" i="21"/>
  <c r="A46" i="21" a="1"/>
  <c r="A46" i="21"/>
  <c r="A45" i="21" a="1"/>
  <c r="A45" i="21"/>
  <c r="A44" i="21" a="1"/>
  <c r="A44" i="21"/>
  <c r="A43" i="21" a="1"/>
  <c r="A43" i="21"/>
  <c r="A42" i="21" a="1"/>
  <c r="A42" i="21"/>
  <c r="A41" i="21" a="1"/>
  <c r="A41" i="21"/>
  <c r="A40" i="21" a="1"/>
  <c r="A40" i="21"/>
  <c r="A39" i="21" a="1"/>
  <c r="A39" i="21"/>
  <c r="A38" i="21" a="1"/>
  <c r="A38" i="21"/>
  <c r="A37" i="21" a="1"/>
  <c r="A37" i="21"/>
  <c r="A36" i="21" a="1"/>
  <c r="A36" i="21"/>
  <c r="A35" i="21" a="1"/>
  <c r="A35" i="21"/>
  <c r="A34" i="21" a="1"/>
  <c r="A34" i="21"/>
  <c r="A33" i="21" a="1"/>
  <c r="A33" i="21"/>
  <c r="A32" i="21" a="1"/>
  <c r="A32" i="21"/>
  <c r="A31" i="21" a="1"/>
  <c r="A31" i="21"/>
  <c r="A30" i="21" a="1"/>
  <c r="A30" i="21"/>
  <c r="A29" i="21" a="1"/>
  <c r="A29" i="21"/>
  <c r="A28" i="21" a="1"/>
  <c r="A28" i="21"/>
  <c r="A27" i="21" a="1"/>
  <c r="A27" i="21"/>
  <c r="A26" i="21" a="1"/>
  <c r="A26" i="21"/>
  <c r="A25" i="21" a="1"/>
  <c r="A25" i="21"/>
  <c r="A24" i="21" a="1"/>
  <c r="A24" i="21"/>
  <c r="A23" i="21" a="1"/>
  <c r="A23" i="21"/>
  <c r="A22" i="21" a="1"/>
  <c r="A22" i="21"/>
  <c r="A21" i="21" a="1"/>
  <c r="A21" i="21"/>
  <c r="A20" i="21" a="1"/>
  <c r="A20" i="21"/>
  <c r="A19" i="21" a="1"/>
  <c r="A19" i="21"/>
  <c r="A18" i="21" a="1"/>
  <c r="A18" i="21"/>
  <c r="A17" i="21" a="1"/>
  <c r="A17" i="21"/>
  <c r="A16" i="21" a="1"/>
  <c r="A16" i="21"/>
  <c r="A15" i="21" a="1"/>
  <c r="A15" i="21"/>
  <c r="A14" i="21" a="1"/>
  <c r="A14" i="21"/>
  <c r="A13" i="21" a="1"/>
  <c r="A13" i="21"/>
  <c r="A12" i="21" a="1"/>
  <c r="A12" i="21"/>
  <c r="A11" i="21" a="1"/>
  <c r="A11" i="21"/>
  <c r="A10" i="21" a="1"/>
  <c r="A10" i="21"/>
  <c r="A9" i="21" a="1"/>
  <c r="A9" i="21"/>
  <c r="A8" i="21" a="1"/>
  <c r="A8" i="21"/>
  <c r="A7" i="21" a="1"/>
  <c r="A7" i="21"/>
  <c r="A6" i="21" a="1"/>
  <c r="A6" i="21"/>
  <c r="A5" i="21" a="1"/>
  <c r="A5" i="21"/>
  <c r="C90" i="17"/>
  <c r="D90" i="17"/>
  <c r="D90" i="18"/>
  <c r="C90" i="18"/>
  <c r="E89" i="18"/>
  <c r="E88" i="18"/>
  <c r="E87" i="18"/>
  <c r="E86" i="18"/>
  <c r="E85" i="18"/>
  <c r="E84" i="18"/>
  <c r="E83" i="18"/>
  <c r="E82" i="18"/>
  <c r="E81" i="18"/>
  <c r="G80" i="18"/>
  <c r="E80" i="18"/>
  <c r="E79" i="18"/>
  <c r="E78" i="18"/>
  <c r="E77" i="18"/>
  <c r="E76" i="18"/>
  <c r="E75" i="18"/>
  <c r="E74" i="18"/>
  <c r="E73" i="18"/>
  <c r="E72" i="18"/>
  <c r="E71" i="18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F89" i="17"/>
  <c r="A89" i="17" a="1"/>
  <c r="A89" i="17"/>
  <c r="F88" i="17"/>
  <c r="A88" i="17" a="1"/>
  <c r="A88" i="17"/>
  <c r="F87" i="17"/>
  <c r="A87" i="17" a="1"/>
  <c r="A87" i="17"/>
  <c r="F86" i="17"/>
  <c r="A86" i="17" a="1"/>
  <c r="A86" i="17"/>
  <c r="F85" i="17"/>
  <c r="A85" i="17" a="1"/>
  <c r="A85" i="17"/>
  <c r="F84" i="17"/>
  <c r="A84" i="17" a="1"/>
  <c r="A84" i="17"/>
  <c r="F83" i="17"/>
  <c r="A83" i="17" a="1"/>
  <c r="A83" i="17"/>
  <c r="F82" i="17"/>
  <c r="A82" i="17" a="1"/>
  <c r="A82" i="17"/>
  <c r="F81" i="17"/>
  <c r="A81" i="17" a="1"/>
  <c r="A81" i="17"/>
  <c r="F80" i="17"/>
  <c r="A80" i="17" a="1"/>
  <c r="A80" i="17"/>
  <c r="F79" i="17"/>
  <c r="A79" i="17" a="1"/>
  <c r="A79" i="17"/>
  <c r="F78" i="17"/>
  <c r="A78" i="17" a="1"/>
  <c r="A78" i="17"/>
  <c r="F77" i="17"/>
  <c r="A77" i="17" a="1"/>
  <c r="A77" i="17"/>
  <c r="F76" i="17"/>
  <c r="A76" i="17" a="1"/>
  <c r="A76" i="17"/>
  <c r="F75" i="17"/>
  <c r="A75" i="17" a="1"/>
  <c r="A75" i="17"/>
  <c r="F74" i="17"/>
  <c r="A74" i="17" a="1"/>
  <c r="A74" i="17"/>
  <c r="F73" i="17"/>
  <c r="A73" i="17" a="1"/>
  <c r="A73" i="17"/>
  <c r="F72" i="17"/>
  <c r="A72" i="17" a="1"/>
  <c r="A72" i="17"/>
  <c r="F71" i="17"/>
  <c r="A71" i="17" a="1"/>
  <c r="A71" i="17"/>
  <c r="F70" i="17"/>
  <c r="A70" i="17" a="1"/>
  <c r="A70" i="17"/>
  <c r="F69" i="17"/>
  <c r="A69" i="17" a="1"/>
  <c r="A69" i="17"/>
  <c r="F68" i="17"/>
  <c r="A68" i="17" a="1"/>
  <c r="A68" i="17"/>
  <c r="F67" i="17"/>
  <c r="A67" i="17" a="1"/>
  <c r="A67" i="17"/>
  <c r="F66" i="17"/>
  <c r="A66" i="17" a="1"/>
  <c r="A66" i="17"/>
  <c r="F65" i="17"/>
  <c r="A65" i="17" a="1"/>
  <c r="A65" i="17"/>
  <c r="F64" i="17"/>
  <c r="A64" i="17" a="1"/>
  <c r="A64" i="17"/>
  <c r="F63" i="17"/>
  <c r="A63" i="17" a="1"/>
  <c r="A63" i="17"/>
  <c r="F62" i="17"/>
  <c r="A62" i="17" a="1"/>
  <c r="A62" i="17"/>
  <c r="F61" i="17"/>
  <c r="A61" i="17" a="1"/>
  <c r="A61" i="17"/>
  <c r="F60" i="17"/>
  <c r="A60" i="17" a="1"/>
  <c r="A60" i="17"/>
  <c r="F59" i="17"/>
  <c r="A59" i="17" a="1"/>
  <c r="A59" i="17"/>
  <c r="F58" i="17"/>
  <c r="A58" i="17" a="1"/>
  <c r="A58" i="17"/>
  <c r="F57" i="17"/>
  <c r="A57" i="17" a="1"/>
  <c r="A57" i="17"/>
  <c r="F56" i="17"/>
  <c r="A56" i="17" a="1"/>
  <c r="A56" i="17"/>
  <c r="F55" i="17"/>
  <c r="A55" i="17" a="1"/>
  <c r="A55" i="17"/>
  <c r="F54" i="17"/>
  <c r="A54" i="17" a="1"/>
  <c r="A54" i="17"/>
  <c r="F53" i="17"/>
  <c r="A53" i="17" a="1"/>
  <c r="A53" i="17"/>
  <c r="F52" i="17"/>
  <c r="A52" i="17" a="1"/>
  <c r="A52" i="17"/>
  <c r="F51" i="17"/>
  <c r="A51" i="17" a="1"/>
  <c r="A51" i="17"/>
  <c r="F50" i="17"/>
  <c r="A50" i="17" a="1"/>
  <c r="A50" i="17"/>
  <c r="F49" i="17"/>
  <c r="A49" i="17" a="1"/>
  <c r="A49" i="17"/>
  <c r="F48" i="17"/>
  <c r="A48" i="17" a="1"/>
  <c r="A48" i="17"/>
  <c r="F47" i="17"/>
  <c r="A47" i="17" a="1"/>
  <c r="A47" i="17"/>
  <c r="F46" i="17"/>
  <c r="A46" i="17" a="1"/>
  <c r="A46" i="17"/>
  <c r="F45" i="17"/>
  <c r="A45" i="17" a="1"/>
  <c r="A45" i="17"/>
  <c r="F44" i="17"/>
  <c r="A44" i="17" a="1"/>
  <c r="A44" i="17"/>
  <c r="F43" i="17"/>
  <c r="A43" i="17" a="1"/>
  <c r="A43" i="17"/>
  <c r="F42" i="17"/>
  <c r="A42" i="17" a="1"/>
  <c r="A42" i="17"/>
  <c r="F41" i="17"/>
  <c r="A41" i="17" a="1"/>
  <c r="A41" i="17"/>
  <c r="F40" i="17"/>
  <c r="A40" i="17" a="1"/>
  <c r="A40" i="17"/>
  <c r="F39" i="17"/>
  <c r="A39" i="17" a="1"/>
  <c r="A39" i="17"/>
  <c r="F38" i="17"/>
  <c r="A38" i="17" a="1"/>
  <c r="A38" i="17"/>
  <c r="F37" i="17"/>
  <c r="A37" i="17" a="1"/>
  <c r="A37" i="17"/>
  <c r="F36" i="17"/>
  <c r="A36" i="17" a="1"/>
  <c r="A36" i="17"/>
  <c r="F35" i="17"/>
  <c r="A35" i="17" a="1"/>
  <c r="A35" i="17"/>
  <c r="F34" i="17"/>
  <c r="A34" i="17" a="1"/>
  <c r="A34" i="17"/>
  <c r="F33" i="17"/>
  <c r="A33" i="17" a="1"/>
  <c r="A33" i="17"/>
  <c r="F32" i="17"/>
  <c r="A32" i="17" a="1"/>
  <c r="A32" i="17"/>
  <c r="F31" i="17"/>
  <c r="A31" i="17" a="1"/>
  <c r="A31" i="17"/>
  <c r="F30" i="17"/>
  <c r="A30" i="17" a="1"/>
  <c r="A30" i="17"/>
  <c r="F29" i="17"/>
  <c r="A29" i="17" a="1"/>
  <c r="A29" i="17"/>
  <c r="F28" i="17"/>
  <c r="A28" i="17" a="1"/>
  <c r="A28" i="17"/>
  <c r="F27" i="17"/>
  <c r="A27" i="17" a="1"/>
  <c r="A27" i="17"/>
  <c r="F26" i="17"/>
  <c r="A26" i="17" a="1"/>
  <c r="A26" i="17"/>
  <c r="F25" i="17"/>
  <c r="A25" i="17" a="1"/>
  <c r="A25" i="17"/>
  <c r="F24" i="17"/>
  <c r="A24" i="17" a="1"/>
  <c r="A24" i="17"/>
  <c r="F23" i="17"/>
  <c r="A23" i="17" a="1"/>
  <c r="A23" i="17"/>
  <c r="F22" i="17"/>
  <c r="A22" i="17" a="1"/>
  <c r="A22" i="17"/>
  <c r="F21" i="17"/>
  <c r="A21" i="17" a="1"/>
  <c r="A21" i="17"/>
  <c r="F20" i="17"/>
  <c r="A20" i="17" a="1"/>
  <c r="A20" i="17"/>
  <c r="F19" i="17"/>
  <c r="A19" i="17" a="1"/>
  <c r="A19" i="17"/>
  <c r="F18" i="17"/>
  <c r="A18" i="17" a="1"/>
  <c r="A18" i="17"/>
  <c r="F17" i="17"/>
  <c r="A17" i="17" a="1"/>
  <c r="A17" i="17"/>
  <c r="F16" i="17"/>
  <c r="A16" i="17" a="1"/>
  <c r="A16" i="17"/>
  <c r="F15" i="17"/>
  <c r="A15" i="17" a="1"/>
  <c r="A15" i="17"/>
  <c r="F14" i="17"/>
  <c r="A14" i="17" a="1"/>
  <c r="A14" i="17"/>
  <c r="F13" i="17"/>
  <c r="A13" i="17" a="1"/>
  <c r="A13" i="17"/>
  <c r="F12" i="17"/>
  <c r="A12" i="17" a="1"/>
  <c r="A12" i="17"/>
  <c r="F11" i="17"/>
  <c r="A11" i="17" a="1"/>
  <c r="A11" i="17"/>
  <c r="F10" i="17"/>
  <c r="A10" i="17" a="1"/>
  <c r="A10" i="17"/>
  <c r="F9" i="17"/>
  <c r="A9" i="17" a="1"/>
  <c r="A9" i="17"/>
  <c r="F8" i="17"/>
  <c r="A8" i="17" a="1"/>
  <c r="A8" i="17"/>
  <c r="F7" i="17"/>
  <c r="A7" i="17" a="1"/>
  <c r="A7" i="17"/>
  <c r="F6" i="17"/>
  <c r="A6" i="17" a="1"/>
  <c r="A6" i="17"/>
  <c r="F5" i="17"/>
  <c r="A5" i="17" a="1"/>
  <c r="A5" i="17"/>
  <c r="C90" i="15"/>
  <c r="A89" i="15" a="1"/>
  <c r="A89" i="15"/>
  <c r="A88" i="15" a="1"/>
  <c r="A88" i="15"/>
  <c r="A87" i="15" a="1"/>
  <c r="A87" i="15"/>
  <c r="A86" i="15" a="1"/>
  <c r="A86" i="15"/>
  <c r="A85" i="15" a="1"/>
  <c r="A85" i="15"/>
  <c r="A84" i="15" a="1"/>
  <c r="A84" i="15"/>
  <c r="A83" i="15" a="1"/>
  <c r="A83" i="15"/>
  <c r="A82" i="15" a="1"/>
  <c r="A82" i="15"/>
  <c r="A81" i="15" a="1"/>
  <c r="A81" i="15"/>
  <c r="A80" i="15" a="1"/>
  <c r="A80" i="15"/>
  <c r="A79" i="15" a="1"/>
  <c r="A79" i="15"/>
  <c r="A78" i="15" a="1"/>
  <c r="A78" i="15"/>
  <c r="A77" i="15" a="1"/>
  <c r="A77" i="15"/>
  <c r="A76" i="15" a="1"/>
  <c r="A76" i="15"/>
  <c r="A75" i="15" a="1"/>
  <c r="A75" i="15"/>
  <c r="A74" i="15" a="1"/>
  <c r="A74" i="15"/>
  <c r="A73" i="15" a="1"/>
  <c r="A73" i="15"/>
  <c r="A72" i="15" a="1"/>
  <c r="A72" i="15"/>
  <c r="A71" i="15" a="1"/>
  <c r="A71" i="15"/>
  <c r="A70" i="15" a="1"/>
  <c r="A70" i="15"/>
  <c r="A69" i="15" a="1"/>
  <c r="A69" i="15"/>
  <c r="A68" i="15" a="1"/>
  <c r="A68" i="15"/>
  <c r="A67" i="15" a="1"/>
  <c r="A67" i="15"/>
  <c r="A66" i="15" a="1"/>
  <c r="A66" i="15"/>
  <c r="A65" i="15" a="1"/>
  <c r="A65" i="15"/>
  <c r="A64" i="15" a="1"/>
  <c r="A64" i="15"/>
  <c r="A63" i="15" a="1"/>
  <c r="A63" i="15"/>
  <c r="A62" i="15" a="1"/>
  <c r="A62" i="15"/>
  <c r="A61" i="15" a="1"/>
  <c r="A61" i="15"/>
  <c r="A60" i="15" a="1"/>
  <c r="A60" i="15"/>
  <c r="A59" i="15" a="1"/>
  <c r="A59" i="15"/>
  <c r="A58" i="15" a="1"/>
  <c r="A58" i="15"/>
  <c r="A57" i="15" a="1"/>
  <c r="A57" i="15"/>
  <c r="A56" i="15" a="1"/>
  <c r="A56" i="15"/>
  <c r="A55" i="15" a="1"/>
  <c r="A55" i="15"/>
  <c r="A54" i="15" a="1"/>
  <c r="A54" i="15"/>
  <c r="A53" i="15" a="1"/>
  <c r="A53" i="15"/>
  <c r="A52" i="15" a="1"/>
  <c r="A52" i="15"/>
  <c r="A51" i="15" a="1"/>
  <c r="A51" i="15"/>
  <c r="A50" i="15" a="1"/>
  <c r="A50" i="15"/>
  <c r="A49" i="15" a="1"/>
  <c r="A49" i="15"/>
  <c r="A48" i="15" a="1"/>
  <c r="A48" i="15"/>
  <c r="A47" i="15" a="1"/>
  <c r="A47" i="15"/>
  <c r="A46" i="15" a="1"/>
  <c r="A46" i="15"/>
  <c r="A45" i="15" a="1"/>
  <c r="A45" i="15"/>
  <c r="A44" i="15" a="1"/>
  <c r="A44" i="15"/>
  <c r="A43" i="15" a="1"/>
  <c r="A43" i="15"/>
  <c r="A42" i="15" a="1"/>
  <c r="A42" i="15"/>
  <c r="A41" i="15" a="1"/>
  <c r="A41" i="15"/>
  <c r="A40" i="15" a="1"/>
  <c r="A40" i="15"/>
  <c r="A39" i="15" a="1"/>
  <c r="A39" i="15"/>
  <c r="A38" i="15" a="1"/>
  <c r="A38" i="15"/>
  <c r="A37" i="15" a="1"/>
  <c r="A37" i="15"/>
  <c r="A36" i="15" a="1"/>
  <c r="A36" i="15"/>
  <c r="A35" i="15" a="1"/>
  <c r="A35" i="15"/>
  <c r="A34" i="15" a="1"/>
  <c r="A34" i="15"/>
  <c r="A33" i="15" a="1"/>
  <c r="A33" i="15"/>
  <c r="A32" i="15" a="1"/>
  <c r="A32" i="15"/>
  <c r="A31" i="15" a="1"/>
  <c r="A31" i="15"/>
  <c r="A30" i="15" a="1"/>
  <c r="A30" i="15"/>
  <c r="A29" i="15" a="1"/>
  <c r="A29" i="15"/>
  <c r="A28" i="15" a="1"/>
  <c r="A28" i="15"/>
  <c r="A27" i="15" a="1"/>
  <c r="A27" i="15"/>
  <c r="A26" i="15" a="1"/>
  <c r="A26" i="15"/>
  <c r="A25" i="15" a="1"/>
  <c r="A25" i="15"/>
  <c r="A24" i="15" a="1"/>
  <c r="A24" i="15"/>
  <c r="A23" i="15" a="1"/>
  <c r="A23" i="15"/>
  <c r="A22" i="15" a="1"/>
  <c r="A22" i="15"/>
  <c r="A21" i="15" a="1"/>
  <c r="A21" i="15"/>
  <c r="A20" i="15" a="1"/>
  <c r="A20" i="15"/>
  <c r="A19" i="15" a="1"/>
  <c r="A19" i="15"/>
  <c r="A18" i="15" a="1"/>
  <c r="A18" i="15"/>
  <c r="A17" i="15" a="1"/>
  <c r="A17" i="15"/>
  <c r="A16" i="15" a="1"/>
  <c r="A16" i="15"/>
  <c r="A15" i="15" a="1"/>
  <c r="A15" i="15"/>
  <c r="A14" i="15" a="1"/>
  <c r="A14" i="15"/>
  <c r="A13" i="15" a="1"/>
  <c r="A13" i="15"/>
  <c r="A12" i="15" a="1"/>
  <c r="A12" i="15"/>
  <c r="A11" i="15" a="1"/>
  <c r="A11" i="15"/>
  <c r="A10" i="15" a="1"/>
  <c r="A10" i="15"/>
  <c r="A9" i="15" a="1"/>
  <c r="A9" i="15"/>
  <c r="A8" i="15" a="1"/>
  <c r="A8" i="15"/>
  <c r="A7" i="15" a="1"/>
  <c r="A7" i="15"/>
  <c r="A6" i="15" a="1"/>
  <c r="A6" i="15"/>
  <c r="A5" i="15" a="1"/>
  <c r="A5" i="15"/>
  <c r="C90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89" i="13" a="1"/>
  <c r="A89" i="13"/>
  <c r="A88" i="13" a="1"/>
  <c r="A88" i="13"/>
  <c r="A87" i="13" a="1"/>
  <c r="A87" i="13"/>
  <c r="A86" i="13" a="1"/>
  <c r="A86" i="13"/>
  <c r="A85" i="13" a="1"/>
  <c r="A85" i="13"/>
  <c r="A84" i="13" a="1"/>
  <c r="A84" i="13"/>
  <c r="A83" i="13" a="1"/>
  <c r="A83" i="13"/>
  <c r="A82" i="13" a="1"/>
  <c r="A82" i="13"/>
  <c r="A81" i="13" a="1"/>
  <c r="A81" i="13"/>
  <c r="A80" i="13" a="1"/>
  <c r="A80" i="13"/>
  <c r="A79" i="13" a="1"/>
  <c r="A79" i="13"/>
  <c r="A78" i="13" a="1"/>
  <c r="A78" i="13"/>
  <c r="A77" i="13" a="1"/>
  <c r="A77" i="13"/>
  <c r="A76" i="13" a="1"/>
  <c r="A76" i="13"/>
  <c r="A75" i="13" a="1"/>
  <c r="A75" i="13"/>
  <c r="A74" i="13" a="1"/>
  <c r="A74" i="13"/>
  <c r="A73" i="13" a="1"/>
  <c r="A73" i="13"/>
  <c r="A72" i="13" a="1"/>
  <c r="A72" i="13"/>
  <c r="A71" i="13" a="1"/>
  <c r="A71" i="13"/>
  <c r="A70" i="13" a="1"/>
  <c r="A70" i="13"/>
  <c r="A69" i="13" a="1"/>
  <c r="A69" i="13"/>
  <c r="A68" i="13" a="1"/>
  <c r="A68" i="13"/>
  <c r="A67" i="13" a="1"/>
  <c r="A67" i="13"/>
  <c r="A66" i="13" a="1"/>
  <c r="A66" i="13"/>
  <c r="A65" i="13" a="1"/>
  <c r="A65" i="13"/>
  <c r="A64" i="13" a="1"/>
  <c r="A64" i="13"/>
  <c r="A63" i="13" a="1"/>
  <c r="A63" i="13"/>
  <c r="A62" i="13" a="1"/>
  <c r="A62" i="13"/>
  <c r="A61" i="13" a="1"/>
  <c r="A61" i="13"/>
  <c r="A60" i="13" a="1"/>
  <c r="A60" i="13"/>
  <c r="A59" i="13" a="1"/>
  <c r="A59" i="13"/>
  <c r="A58" i="13" a="1"/>
  <c r="A58" i="13"/>
  <c r="A57" i="13" a="1"/>
  <c r="A57" i="13"/>
  <c r="A56" i="13" a="1"/>
  <c r="A56" i="13"/>
  <c r="A55" i="13" a="1"/>
  <c r="A55" i="13"/>
  <c r="A54" i="13" a="1"/>
  <c r="A54" i="13"/>
  <c r="A53" i="13" a="1"/>
  <c r="A53" i="13"/>
  <c r="A52" i="13" a="1"/>
  <c r="A52" i="13"/>
  <c r="A51" i="13" a="1"/>
  <c r="A51" i="13"/>
  <c r="A50" i="13" a="1"/>
  <c r="A50" i="13"/>
  <c r="A49" i="13" a="1"/>
  <c r="A49" i="13"/>
  <c r="A48" i="13" a="1"/>
  <c r="A48" i="13"/>
  <c r="A47" i="13" a="1"/>
  <c r="A47" i="13"/>
  <c r="A46" i="13" a="1"/>
  <c r="A46" i="13"/>
  <c r="A45" i="13" a="1"/>
  <c r="A45" i="13"/>
  <c r="A44" i="13" a="1"/>
  <c r="A44" i="13"/>
  <c r="A43" i="13" a="1"/>
  <c r="A43" i="13"/>
  <c r="A42" i="13" a="1"/>
  <c r="A42" i="13"/>
  <c r="A41" i="13" a="1"/>
  <c r="A41" i="13"/>
  <c r="A40" i="13" a="1"/>
  <c r="A40" i="13"/>
  <c r="A39" i="13" a="1"/>
  <c r="A39" i="13"/>
  <c r="A38" i="13" a="1"/>
  <c r="A38" i="13"/>
  <c r="A37" i="13" a="1"/>
  <c r="A37" i="13"/>
  <c r="A36" i="13" a="1"/>
  <c r="A36" i="13"/>
  <c r="A35" i="13" a="1"/>
  <c r="A35" i="13"/>
  <c r="A34" i="13" a="1"/>
  <c r="A34" i="13"/>
  <c r="A33" i="13" a="1"/>
  <c r="A33" i="13"/>
  <c r="A32" i="13" a="1"/>
  <c r="A32" i="13"/>
  <c r="A31" i="13" a="1"/>
  <c r="A31" i="13"/>
  <c r="A30" i="13" a="1"/>
  <c r="A30" i="13"/>
  <c r="A29" i="13" a="1"/>
  <c r="A29" i="13"/>
  <c r="A28" i="13" a="1"/>
  <c r="A28" i="13"/>
  <c r="A27" i="13" a="1"/>
  <c r="A27" i="13"/>
  <c r="A26" i="13" a="1"/>
  <c r="A26" i="13"/>
  <c r="A25" i="13" a="1"/>
  <c r="A25" i="13"/>
  <c r="A24" i="13" a="1"/>
  <c r="A24" i="13"/>
  <c r="A23" i="13" a="1"/>
  <c r="A23" i="13"/>
  <c r="A22" i="13" a="1"/>
  <c r="A22" i="13"/>
  <c r="A21" i="13" a="1"/>
  <c r="A21" i="13"/>
  <c r="A20" i="13" a="1"/>
  <c r="A20" i="13"/>
  <c r="A19" i="13" a="1"/>
  <c r="A19" i="13"/>
  <c r="A18" i="13" a="1"/>
  <c r="A18" i="13"/>
  <c r="A17" i="13" a="1"/>
  <c r="A17" i="13"/>
  <c r="A16" i="13" a="1"/>
  <c r="A16" i="13"/>
  <c r="A15" i="13" a="1"/>
  <c r="A15" i="13"/>
  <c r="A14" i="13" a="1"/>
  <c r="A14" i="13"/>
  <c r="A13" i="13" a="1"/>
  <c r="A13" i="13"/>
  <c r="A12" i="13" a="1"/>
  <c r="A12" i="13"/>
  <c r="A11" i="13" a="1"/>
  <c r="A11" i="13"/>
  <c r="A10" i="13" a="1"/>
  <c r="A10" i="13"/>
  <c r="A9" i="13" a="1"/>
  <c r="A9" i="13"/>
  <c r="A8" i="13" a="1"/>
  <c r="A8" i="13"/>
  <c r="A7" i="13" a="1"/>
  <c r="A7" i="13"/>
  <c r="A6" i="13" a="1"/>
  <c r="A6" i="13"/>
  <c r="A5" i="13" a="1"/>
  <c r="A5" i="13"/>
  <c r="C90" i="12"/>
  <c r="A89" i="12" a="1"/>
  <c r="A89" i="12"/>
  <c r="A88" i="12" a="1"/>
  <c r="A88" i="12"/>
  <c r="A87" i="12" a="1"/>
  <c r="A87" i="12"/>
  <c r="A86" i="12" a="1"/>
  <c r="A86" i="12"/>
  <c r="A85" i="12" a="1"/>
  <c r="A85" i="12"/>
  <c r="A84" i="12" a="1"/>
  <c r="A84" i="12"/>
  <c r="A83" i="12" a="1"/>
  <c r="A83" i="12"/>
  <c r="A82" i="12" a="1"/>
  <c r="A82" i="12"/>
  <c r="A81" i="12" a="1"/>
  <c r="A81" i="12"/>
  <c r="A80" i="12" a="1"/>
  <c r="A80" i="12"/>
  <c r="A79" i="12" a="1"/>
  <c r="A79" i="12"/>
  <c r="A78" i="12" a="1"/>
  <c r="A78" i="12"/>
  <c r="A77" i="12" a="1"/>
  <c r="A77" i="12"/>
  <c r="A76" i="12" a="1"/>
  <c r="A76" i="12"/>
  <c r="A75" i="12" a="1"/>
  <c r="A75" i="12"/>
  <c r="A74" i="12" a="1"/>
  <c r="A74" i="12"/>
  <c r="A73" i="12" a="1"/>
  <c r="A73" i="12"/>
  <c r="A72" i="12" a="1"/>
  <c r="A72" i="12"/>
  <c r="A71" i="12" a="1"/>
  <c r="A71" i="12"/>
  <c r="A70" i="12" a="1"/>
  <c r="A70" i="12"/>
  <c r="A69" i="12" a="1"/>
  <c r="A69" i="12"/>
  <c r="A68" i="12" a="1"/>
  <c r="A68" i="12"/>
  <c r="A67" i="12" a="1"/>
  <c r="A67" i="12"/>
  <c r="A66" i="12" a="1"/>
  <c r="A66" i="12"/>
  <c r="A65" i="12" a="1"/>
  <c r="A65" i="12"/>
  <c r="A64" i="12" a="1"/>
  <c r="A64" i="12"/>
  <c r="A63" i="12" a="1"/>
  <c r="A63" i="12"/>
  <c r="A62" i="12" a="1"/>
  <c r="A62" i="12"/>
  <c r="A61" i="12" a="1"/>
  <c r="A61" i="12"/>
  <c r="A60" i="12" a="1"/>
  <c r="A60" i="12"/>
  <c r="A59" i="12" a="1"/>
  <c r="A59" i="12"/>
  <c r="A58" i="12" a="1"/>
  <c r="A58" i="12"/>
  <c r="A57" i="12" a="1"/>
  <c r="A57" i="12"/>
  <c r="A56" i="12" a="1"/>
  <c r="A56" i="12"/>
  <c r="A55" i="12" a="1"/>
  <c r="A55" i="12"/>
  <c r="A54" i="12" a="1"/>
  <c r="A54" i="12"/>
  <c r="A53" i="12" a="1"/>
  <c r="A53" i="12"/>
  <c r="A52" i="12" a="1"/>
  <c r="A52" i="12"/>
  <c r="A51" i="12" a="1"/>
  <c r="A51" i="12"/>
  <c r="A50" i="12" a="1"/>
  <c r="A50" i="12"/>
  <c r="A49" i="12" a="1"/>
  <c r="A49" i="12"/>
  <c r="A48" i="12" a="1"/>
  <c r="A48" i="12"/>
  <c r="A47" i="12" a="1"/>
  <c r="A47" i="12"/>
  <c r="A46" i="12" a="1"/>
  <c r="A46" i="12"/>
  <c r="A45" i="12" a="1"/>
  <c r="A45" i="12"/>
  <c r="A44" i="12" a="1"/>
  <c r="A44" i="12"/>
  <c r="A43" i="12" a="1"/>
  <c r="A43" i="12"/>
  <c r="A42" i="12" a="1"/>
  <c r="A42" i="12"/>
  <c r="A41" i="12" a="1"/>
  <c r="A41" i="12"/>
  <c r="A40" i="12" a="1"/>
  <c r="A40" i="12"/>
  <c r="A39" i="12" a="1"/>
  <c r="A39" i="12"/>
  <c r="A38" i="12" a="1"/>
  <c r="A38" i="12"/>
  <c r="A37" i="12" a="1"/>
  <c r="A37" i="12"/>
  <c r="A36" i="12" a="1"/>
  <c r="A36" i="12"/>
  <c r="A35" i="12" a="1"/>
  <c r="A35" i="12"/>
  <c r="A34" i="12" a="1"/>
  <c r="A34" i="12"/>
  <c r="A33" i="12" a="1"/>
  <c r="A33" i="12"/>
  <c r="A32" i="12" a="1"/>
  <c r="A32" i="12"/>
  <c r="A31" i="12" a="1"/>
  <c r="A31" i="12"/>
  <c r="A30" i="12" a="1"/>
  <c r="A30" i="12"/>
  <c r="A29" i="12" a="1"/>
  <c r="A29" i="12"/>
  <c r="A28" i="12" a="1"/>
  <c r="A28" i="12"/>
  <c r="A27" i="12" a="1"/>
  <c r="A27" i="12"/>
  <c r="A26" i="12" a="1"/>
  <c r="A26" i="12"/>
  <c r="A25" i="12" a="1"/>
  <c r="A25" i="12"/>
  <c r="A24" i="12" a="1"/>
  <c r="A24" i="12"/>
  <c r="A23" i="12" a="1"/>
  <c r="A23" i="12"/>
  <c r="A22" i="12" a="1"/>
  <c r="A22" i="12"/>
  <c r="A21" i="12" a="1"/>
  <c r="A21" i="12"/>
  <c r="A20" i="12" a="1"/>
  <c r="A20" i="12"/>
  <c r="A19" i="12" a="1"/>
  <c r="A19" i="12"/>
  <c r="A18" i="12" a="1"/>
  <c r="A18" i="12"/>
  <c r="A17" i="12" a="1"/>
  <c r="A17" i="12"/>
  <c r="A16" i="12" a="1"/>
  <c r="A16" i="12"/>
  <c r="A15" i="12" a="1"/>
  <c r="A15" i="12"/>
  <c r="A14" i="12" a="1"/>
  <c r="A14" i="12"/>
  <c r="A13" i="12" a="1"/>
  <c r="A13" i="12"/>
  <c r="A12" i="12" a="1"/>
  <c r="A12" i="12"/>
  <c r="A11" i="12" a="1"/>
  <c r="A11" i="12"/>
  <c r="A10" i="12" a="1"/>
  <c r="A10" i="12"/>
  <c r="A9" i="12" a="1"/>
  <c r="A9" i="12"/>
  <c r="A8" i="12" a="1"/>
  <c r="A8" i="12"/>
  <c r="A7" i="12" a="1"/>
  <c r="A7" i="12"/>
  <c r="A6" i="12" a="1"/>
  <c r="A6" i="12"/>
  <c r="A5" i="12" a="1"/>
  <c r="A5" i="12"/>
  <c r="A89" i="10" a="1"/>
  <c r="A89" i="10"/>
  <c r="A88" i="10" a="1"/>
  <c r="A88" i="10"/>
  <c r="A87" i="10" a="1"/>
  <c r="A87" i="10"/>
  <c r="A86" i="10" a="1"/>
  <c r="A86" i="10"/>
  <c r="A85" i="10" a="1"/>
  <c r="A85" i="10"/>
  <c r="A84" i="10" a="1"/>
  <c r="A84" i="10"/>
  <c r="A83" i="10" a="1"/>
  <c r="A83" i="10"/>
  <c r="A82" i="10" a="1"/>
  <c r="A82" i="10"/>
  <c r="A81" i="10" a="1"/>
  <c r="A81" i="10"/>
  <c r="A80" i="10" a="1"/>
  <c r="A80" i="10"/>
  <c r="A79" i="10" a="1"/>
  <c r="A79" i="10"/>
  <c r="A78" i="10" a="1"/>
  <c r="A78" i="10"/>
  <c r="A77" i="10" a="1"/>
  <c r="A77" i="10"/>
  <c r="A76" i="10" a="1"/>
  <c r="A76" i="10"/>
  <c r="A75" i="10" a="1"/>
  <c r="A75" i="10"/>
  <c r="A74" i="10" a="1"/>
  <c r="A74" i="10"/>
  <c r="A73" i="10" a="1"/>
  <c r="A73" i="10"/>
  <c r="A72" i="10" a="1"/>
  <c r="A72" i="10"/>
  <c r="A71" i="10" a="1"/>
  <c r="A71" i="10"/>
  <c r="A70" i="10" a="1"/>
  <c r="A70" i="10"/>
  <c r="A69" i="10" a="1"/>
  <c r="A69" i="10"/>
  <c r="A68" i="10" a="1"/>
  <c r="A68" i="10"/>
  <c r="A67" i="10" a="1"/>
  <c r="A67" i="10"/>
  <c r="A66" i="10" a="1"/>
  <c r="A66" i="10"/>
  <c r="A65" i="10" a="1"/>
  <c r="A65" i="10"/>
  <c r="A64" i="10" a="1"/>
  <c r="A64" i="10"/>
  <c r="A63" i="10" a="1"/>
  <c r="A63" i="10"/>
  <c r="A62" i="10" a="1"/>
  <c r="A62" i="10"/>
  <c r="A61" i="10" a="1"/>
  <c r="A61" i="10"/>
  <c r="A60" i="10" a="1"/>
  <c r="A60" i="10"/>
  <c r="A59" i="10" a="1"/>
  <c r="A59" i="10"/>
  <c r="A58" i="10" a="1"/>
  <c r="A58" i="10"/>
  <c r="A57" i="10" a="1"/>
  <c r="A57" i="10"/>
  <c r="A56" i="10" a="1"/>
  <c r="A56" i="10"/>
  <c r="A55" i="10" a="1"/>
  <c r="A55" i="10"/>
  <c r="A54" i="10" a="1"/>
  <c r="A54" i="10"/>
  <c r="A53" i="10" a="1"/>
  <c r="A53" i="10"/>
  <c r="A52" i="10" a="1"/>
  <c r="A52" i="10"/>
  <c r="A51" i="10" a="1"/>
  <c r="A51" i="10"/>
  <c r="A50" i="10" a="1"/>
  <c r="A50" i="10"/>
  <c r="A49" i="10" a="1"/>
  <c r="A49" i="10"/>
  <c r="A48" i="10" a="1"/>
  <c r="A48" i="10"/>
  <c r="A47" i="10" a="1"/>
  <c r="A47" i="10"/>
  <c r="A46" i="10" a="1"/>
  <c r="A46" i="10"/>
  <c r="A45" i="10" a="1"/>
  <c r="A45" i="10"/>
  <c r="A44" i="10" a="1"/>
  <c r="A44" i="10"/>
  <c r="A43" i="10" a="1"/>
  <c r="A43" i="10"/>
  <c r="A42" i="10" a="1"/>
  <c r="A42" i="10"/>
  <c r="A41" i="10" a="1"/>
  <c r="A41" i="10"/>
  <c r="A40" i="10" a="1"/>
  <c r="A40" i="10"/>
  <c r="A39" i="10" a="1"/>
  <c r="A39" i="10"/>
  <c r="A38" i="10" a="1"/>
  <c r="A38" i="10"/>
  <c r="A37" i="10" a="1"/>
  <c r="A37" i="10"/>
  <c r="A36" i="10" a="1"/>
  <c r="A36" i="10"/>
  <c r="A35" i="10" a="1"/>
  <c r="A35" i="10"/>
  <c r="A34" i="10" a="1"/>
  <c r="A34" i="10"/>
  <c r="A33" i="10" a="1"/>
  <c r="A33" i="10"/>
  <c r="A32" i="10" a="1"/>
  <c r="A32" i="10"/>
  <c r="A31" i="10" a="1"/>
  <c r="A31" i="10"/>
  <c r="A30" i="10" a="1"/>
  <c r="A30" i="10"/>
  <c r="A29" i="10" a="1"/>
  <c r="A29" i="10"/>
  <c r="A28" i="10" a="1"/>
  <c r="A28" i="10"/>
  <c r="A27" i="10" a="1"/>
  <c r="A27" i="10"/>
  <c r="A26" i="10" a="1"/>
  <c r="A26" i="10"/>
  <c r="A25" i="10" a="1"/>
  <c r="A25" i="10"/>
  <c r="A24" i="10" a="1"/>
  <c r="A24" i="10"/>
  <c r="A23" i="10" a="1"/>
  <c r="A23" i="10"/>
  <c r="A22" i="10" a="1"/>
  <c r="A22" i="10"/>
  <c r="A21" i="10" a="1"/>
  <c r="A21" i="10"/>
  <c r="A20" i="10" a="1"/>
  <c r="A20" i="10"/>
  <c r="A19" i="10" a="1"/>
  <c r="A19" i="10"/>
  <c r="A18" i="10" a="1"/>
  <c r="A18" i="10"/>
  <c r="A17" i="10" a="1"/>
  <c r="A17" i="10"/>
  <c r="A16" i="10" a="1"/>
  <c r="A16" i="10"/>
  <c r="A15" i="10" a="1"/>
  <c r="A15" i="10"/>
  <c r="A14" i="10" a="1"/>
  <c r="A14" i="10"/>
  <c r="A13" i="10" a="1"/>
  <c r="A13" i="10"/>
  <c r="A12" i="10" a="1"/>
  <c r="A12" i="10"/>
  <c r="A11" i="10" a="1"/>
  <c r="A11" i="10"/>
  <c r="A10" i="10" a="1"/>
  <c r="A10" i="10"/>
  <c r="A9" i="10" a="1"/>
  <c r="A9" i="10"/>
  <c r="A8" i="10" a="1"/>
  <c r="A8" i="10"/>
  <c r="A7" i="10" a="1"/>
  <c r="A7" i="10"/>
  <c r="A6" i="10" a="1"/>
  <c r="A6" i="10"/>
  <c r="A5" i="10" a="1"/>
  <c r="A5" i="10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A89" i="9" a="1"/>
  <c r="A89" i="9"/>
  <c r="A88" i="9" a="1"/>
  <c r="A88" i="9"/>
  <c r="A87" i="9" a="1"/>
  <c r="A87" i="9"/>
  <c r="A86" i="9" a="1"/>
  <c r="A86" i="9"/>
  <c r="A85" i="9" a="1"/>
  <c r="A85" i="9"/>
  <c r="A84" i="9" a="1"/>
  <c r="A84" i="9"/>
  <c r="A83" i="9" a="1"/>
  <c r="A83" i="9"/>
  <c r="A82" i="9" a="1"/>
  <c r="A82" i="9"/>
  <c r="A81" i="9" a="1"/>
  <c r="A81" i="9"/>
  <c r="A80" i="9" a="1"/>
  <c r="A80" i="9"/>
  <c r="A79" i="9" a="1"/>
  <c r="A79" i="9"/>
  <c r="A78" i="9" a="1"/>
  <c r="A78" i="9"/>
  <c r="A77" i="9" a="1"/>
  <c r="A77" i="9"/>
  <c r="A76" i="9" a="1"/>
  <c r="A76" i="9"/>
  <c r="A75" i="9" a="1"/>
  <c r="A75" i="9"/>
  <c r="A74" i="9" a="1"/>
  <c r="A74" i="9"/>
  <c r="A73" i="9" a="1"/>
  <c r="A73" i="9"/>
  <c r="A72" i="9" a="1"/>
  <c r="A72" i="9"/>
  <c r="A71" i="9" a="1"/>
  <c r="A71" i="9"/>
  <c r="A70" i="9" a="1"/>
  <c r="A70" i="9"/>
  <c r="A69" i="9" a="1"/>
  <c r="A69" i="9"/>
  <c r="A68" i="9" a="1"/>
  <c r="A68" i="9"/>
  <c r="A67" i="9" a="1"/>
  <c r="A67" i="9"/>
  <c r="A66" i="9" a="1"/>
  <c r="A66" i="9"/>
  <c r="A65" i="9" a="1"/>
  <c r="A65" i="9"/>
  <c r="A64" i="9" a="1"/>
  <c r="A64" i="9"/>
  <c r="A63" i="9" a="1"/>
  <c r="A63" i="9"/>
  <c r="A62" i="9" a="1"/>
  <c r="A62" i="9"/>
  <c r="A61" i="9" a="1"/>
  <c r="A61" i="9"/>
  <c r="A60" i="9" a="1"/>
  <c r="A60" i="9"/>
  <c r="A59" i="9" a="1"/>
  <c r="A59" i="9"/>
  <c r="A58" i="9" a="1"/>
  <c r="A58" i="9"/>
  <c r="A57" i="9" a="1"/>
  <c r="A57" i="9"/>
  <c r="A56" i="9" a="1"/>
  <c r="A56" i="9"/>
  <c r="A55" i="9" a="1"/>
  <c r="A55" i="9"/>
  <c r="A54" i="9" a="1"/>
  <c r="A54" i="9"/>
  <c r="A53" i="9" a="1"/>
  <c r="A53" i="9"/>
  <c r="A52" i="9" a="1"/>
  <c r="A52" i="9"/>
  <c r="A51" i="9" a="1"/>
  <c r="A51" i="9"/>
  <c r="A50" i="9" a="1"/>
  <c r="A50" i="9"/>
  <c r="A49" i="9" a="1"/>
  <c r="A49" i="9"/>
  <c r="A48" i="9" a="1"/>
  <c r="A48" i="9"/>
  <c r="A47" i="9" a="1"/>
  <c r="A47" i="9"/>
  <c r="A46" i="9" a="1"/>
  <c r="A46" i="9"/>
  <c r="A45" i="9" a="1"/>
  <c r="A45" i="9"/>
  <c r="A44" i="9" a="1"/>
  <c r="A44" i="9"/>
  <c r="A43" i="9" a="1"/>
  <c r="A43" i="9"/>
  <c r="A42" i="9" a="1"/>
  <c r="A42" i="9"/>
  <c r="A41" i="9" a="1"/>
  <c r="A41" i="9"/>
  <c r="A40" i="9" a="1"/>
  <c r="A40" i="9"/>
  <c r="A39" i="9" a="1"/>
  <c r="A39" i="9"/>
  <c r="A38" i="9" a="1"/>
  <c r="A38" i="9"/>
  <c r="A37" i="9" a="1"/>
  <c r="A37" i="9"/>
  <c r="A36" i="9" a="1"/>
  <c r="A36" i="9"/>
  <c r="A35" i="9" a="1"/>
  <c r="A35" i="9"/>
  <c r="A34" i="9" a="1"/>
  <c r="A34" i="9"/>
  <c r="A33" i="9" a="1"/>
  <c r="A33" i="9"/>
  <c r="A32" i="9" a="1"/>
  <c r="A32" i="9"/>
  <c r="A31" i="9" a="1"/>
  <c r="A31" i="9"/>
  <c r="A30" i="9" a="1"/>
  <c r="A30" i="9"/>
  <c r="A29" i="9" a="1"/>
  <c r="A29" i="9"/>
  <c r="A28" i="9" a="1"/>
  <c r="A28" i="9"/>
  <c r="A27" i="9" a="1"/>
  <c r="A27" i="9"/>
  <c r="A26" i="9" a="1"/>
  <c r="A26" i="9"/>
  <c r="A25" i="9" a="1"/>
  <c r="A25" i="9"/>
  <c r="A24" i="9" a="1"/>
  <c r="A24" i="9"/>
  <c r="A23" i="9" a="1"/>
  <c r="A23" i="9"/>
  <c r="A22" i="9" a="1"/>
  <c r="A22" i="9"/>
  <c r="A21" i="9" a="1"/>
  <c r="A21" i="9"/>
  <c r="A20" i="9" a="1"/>
  <c r="A20" i="9"/>
  <c r="A19" i="9" a="1"/>
  <c r="A19" i="9"/>
  <c r="A18" i="9" a="1"/>
  <c r="A18" i="9"/>
  <c r="A17" i="9" a="1"/>
  <c r="A17" i="9"/>
  <c r="A16" i="9" a="1"/>
  <c r="A16" i="9"/>
  <c r="A15" i="9" a="1"/>
  <c r="A15" i="9"/>
  <c r="A14" i="9" a="1"/>
  <c r="A14" i="9"/>
  <c r="A13" i="9" a="1"/>
  <c r="A13" i="9"/>
  <c r="A12" i="9" a="1"/>
  <c r="A12" i="9"/>
  <c r="A11" i="9" a="1"/>
  <c r="A11" i="9"/>
  <c r="A10" i="9" a="1"/>
  <c r="A10" i="9"/>
  <c r="A9" i="9" a="1"/>
  <c r="A9" i="9"/>
  <c r="A8" i="9" a="1"/>
  <c r="A8" i="9"/>
  <c r="A7" i="9" a="1"/>
  <c r="A7" i="9"/>
  <c r="A6" i="9" a="1"/>
  <c r="A6" i="9"/>
  <c r="A5" i="9" a="1"/>
  <c r="A5" i="9"/>
  <c r="A7" i="8" a="1"/>
  <c r="A7" i="8"/>
  <c r="A9" i="8" a="1"/>
  <c r="A9" i="8"/>
  <c r="A11" i="8" a="1"/>
  <c r="A11" i="8"/>
  <c r="A12" i="8" a="1"/>
  <c r="A12" i="8"/>
  <c r="A14" i="8" a="1"/>
  <c r="A14" i="8"/>
  <c r="A15" i="8" a="1"/>
  <c r="A15" i="8"/>
  <c r="A16" i="8" a="1"/>
  <c r="A16" i="8"/>
  <c r="A17" i="8" a="1"/>
  <c r="A17" i="8"/>
  <c r="A19" i="8" a="1"/>
  <c r="A19" i="8"/>
  <c r="A20" i="8" a="1"/>
  <c r="A20" i="8"/>
  <c r="A21" i="8" a="1"/>
  <c r="A21" i="8"/>
  <c r="A22" i="8" a="1"/>
  <c r="A22" i="8"/>
  <c r="A10" i="8" a="1"/>
  <c r="A10" i="8"/>
  <c r="A25" i="8" a="1"/>
  <c r="A25" i="8"/>
  <c r="A18" i="8" a="1"/>
  <c r="A18" i="8"/>
  <c r="A26" i="8" a="1"/>
  <c r="A26" i="8"/>
  <c r="A29" i="8" a="1"/>
  <c r="A29" i="8"/>
  <c r="A30" i="8" a="1"/>
  <c r="A30" i="8"/>
  <c r="A32" i="8" a="1"/>
  <c r="A32" i="8"/>
  <c r="A33" i="8" a="1"/>
  <c r="A33" i="8"/>
  <c r="A34" i="8" a="1"/>
  <c r="A34" i="8"/>
  <c r="A35" i="8" a="1"/>
  <c r="A35" i="8"/>
  <c r="A36" i="8" a="1"/>
  <c r="A36" i="8"/>
  <c r="A37" i="8" a="1"/>
  <c r="A37" i="8"/>
  <c r="A38" i="8" a="1"/>
  <c r="A38" i="8"/>
  <c r="A39" i="8" a="1"/>
  <c r="A39" i="8"/>
  <c r="A40" i="8" a="1"/>
  <c r="A40" i="8"/>
  <c r="A41" i="8" a="1"/>
  <c r="A41" i="8"/>
  <c r="A42" i="8" a="1"/>
  <c r="A42" i="8"/>
  <c r="A43" i="8" a="1"/>
  <c r="A43" i="8"/>
  <c r="A58" i="8" a="1"/>
  <c r="A58" i="8"/>
  <c r="A44" i="8" a="1"/>
  <c r="A44" i="8"/>
  <c r="A45" i="8" a="1"/>
  <c r="A45" i="8"/>
  <c r="A46" i="8" a="1"/>
  <c r="A46" i="8"/>
  <c r="A74" i="8" a="1"/>
  <c r="A74" i="8"/>
  <c r="A47" i="8" a="1"/>
  <c r="A47" i="8"/>
  <c r="A28" i="8" a="1"/>
  <c r="A28" i="8"/>
  <c r="A48" i="8" a="1"/>
  <c r="A48" i="8"/>
  <c r="A49" i="8" a="1"/>
  <c r="A49" i="8"/>
  <c r="A50" i="8" a="1"/>
  <c r="A50" i="8"/>
  <c r="A68" i="8" a="1"/>
  <c r="A68" i="8"/>
  <c r="A51" i="8" a="1"/>
  <c r="A51" i="8"/>
  <c r="A52" i="8" a="1"/>
  <c r="A52" i="8"/>
  <c r="A53" i="8" a="1"/>
  <c r="A53" i="8"/>
  <c r="A54" i="8" a="1"/>
  <c r="A54" i="8"/>
  <c r="A55" i="8" a="1"/>
  <c r="A55" i="8"/>
  <c r="A56" i="8" a="1"/>
  <c r="A56" i="8"/>
  <c r="A57" i="8" a="1"/>
  <c r="A57" i="8"/>
  <c r="A59" i="8" a="1"/>
  <c r="A59" i="8"/>
  <c r="A60" i="8" a="1"/>
  <c r="A60" i="8"/>
  <c r="A61" i="8" a="1"/>
  <c r="A61" i="8"/>
  <c r="A62" i="8" a="1"/>
  <c r="A62" i="8"/>
  <c r="A63" i="8" a="1"/>
  <c r="A63" i="8"/>
  <c r="A64" i="8" a="1"/>
  <c r="A64" i="8"/>
  <c r="A31" i="8" a="1"/>
  <c r="A31" i="8"/>
  <c r="A65" i="8" a="1"/>
  <c r="A65" i="8"/>
  <c r="A66" i="8" a="1"/>
  <c r="A66" i="8"/>
  <c r="A67" i="8" a="1"/>
  <c r="A67" i="8"/>
  <c r="A69" i="8" a="1"/>
  <c r="A69" i="8"/>
  <c r="A70" i="8" a="1"/>
  <c r="A70" i="8"/>
  <c r="A71" i="8" a="1"/>
  <c r="A71" i="8"/>
  <c r="A72" i="8" a="1"/>
  <c r="A72" i="8"/>
  <c r="A73" i="8" a="1"/>
  <c r="A73" i="8"/>
  <c r="A75" i="8" a="1"/>
  <c r="A75" i="8"/>
  <c r="A76" i="8" a="1"/>
  <c r="A76" i="8"/>
  <c r="A77" i="8" a="1"/>
  <c r="A77" i="8"/>
  <c r="A78" i="8" a="1"/>
  <c r="A78" i="8"/>
  <c r="A79" i="8" a="1"/>
  <c r="A79" i="8"/>
  <c r="A80" i="8" a="1"/>
  <c r="A80" i="8"/>
  <c r="A82" i="8" a="1"/>
  <c r="A82" i="8"/>
  <c r="A89" i="8" a="1"/>
  <c r="A89" i="8"/>
  <c r="A81" i="8" a="1"/>
  <c r="A81" i="8"/>
  <c r="A83" i="8" a="1"/>
  <c r="A83" i="8"/>
  <c r="A84" i="8" a="1"/>
  <c r="A84" i="8"/>
  <c r="A5" i="8" a="1"/>
  <c r="A5" i="8"/>
  <c r="A6" i="8" a="1"/>
  <c r="A6" i="8"/>
  <c r="A85" i="8" a="1"/>
  <c r="A85" i="8"/>
  <c r="A13" i="8" a="1"/>
  <c r="A13" i="8"/>
  <c r="A23" i="8" a="1"/>
  <c r="A23" i="8"/>
  <c r="A86" i="8" a="1"/>
  <c r="A86" i="8"/>
  <c r="A87" i="8" a="1"/>
  <c r="A87" i="8"/>
  <c r="A88" i="8" a="1"/>
  <c r="A88" i="8"/>
  <c r="A27" i="8" a="1"/>
  <c r="A27" i="8"/>
  <c r="A24" i="8" a="1"/>
  <c r="A24" i="8"/>
  <c r="A8" i="8" a="1"/>
  <c r="A8" i="8"/>
  <c r="A16" i="7" a="1"/>
  <c r="A16" i="7"/>
  <c r="A17" i="7" a="1"/>
  <c r="A17" i="7"/>
  <c r="A18" i="7" a="1"/>
  <c r="A18" i="7"/>
  <c r="A20" i="7" a="1"/>
  <c r="A20" i="7"/>
  <c r="A21" i="7" a="1"/>
  <c r="A21" i="7"/>
  <c r="A22" i="7" a="1"/>
  <c r="A22" i="7"/>
  <c r="A23" i="7" a="1"/>
  <c r="A23" i="7"/>
  <c r="A11" i="7" a="1"/>
  <c r="A11" i="7"/>
  <c r="A26" i="7" a="1"/>
  <c r="A26" i="7"/>
  <c r="A19" i="7" a="1"/>
  <c r="A19" i="7"/>
  <c r="A27" i="7" a="1"/>
  <c r="A27" i="7"/>
  <c r="A30" i="7" a="1"/>
  <c r="A30" i="7"/>
  <c r="A31" i="7" a="1"/>
  <c r="A31" i="7"/>
  <c r="A33" i="7" a="1"/>
  <c r="A33" i="7"/>
  <c r="A34" i="7" a="1"/>
  <c r="A34" i="7"/>
  <c r="A35" i="7" a="1"/>
  <c r="A35" i="7"/>
  <c r="A36" i="7" a="1"/>
  <c r="A36" i="7"/>
  <c r="A37" i="7" a="1"/>
  <c r="A37" i="7"/>
  <c r="A38" i="7" a="1"/>
  <c r="A38" i="7"/>
  <c r="A39" i="7" a="1"/>
  <c r="A39" i="7"/>
  <c r="A40" i="7" a="1"/>
  <c r="A40" i="7"/>
  <c r="A41" i="7" a="1"/>
  <c r="A41" i="7"/>
  <c r="A42" i="7" a="1"/>
  <c r="A42" i="7"/>
  <c r="A43" i="7" a="1"/>
  <c r="A43" i="7"/>
  <c r="A44" i="7" a="1"/>
  <c r="A44" i="7"/>
  <c r="A59" i="7" a="1"/>
  <c r="A59" i="7"/>
  <c r="A45" i="7" a="1"/>
  <c r="A45" i="7"/>
  <c r="A46" i="7" a="1"/>
  <c r="A46" i="7"/>
  <c r="A47" i="7" a="1"/>
  <c r="A47" i="7"/>
  <c r="A75" i="7" a="1"/>
  <c r="A75" i="7"/>
  <c r="A48" i="7" a="1"/>
  <c r="A48" i="7"/>
  <c r="A29" i="7" a="1"/>
  <c r="A29" i="7"/>
  <c r="A49" i="7" a="1"/>
  <c r="A49" i="7"/>
  <c r="A50" i="7" a="1"/>
  <c r="A50" i="7"/>
  <c r="A51" i="7" a="1"/>
  <c r="A51" i="7"/>
  <c r="A69" i="7" a="1"/>
  <c r="A69" i="7"/>
  <c r="A52" i="7" a="1"/>
  <c r="A52" i="7"/>
  <c r="A53" i="7" a="1"/>
  <c r="A53" i="7"/>
  <c r="A54" i="7" a="1"/>
  <c r="A54" i="7"/>
  <c r="A55" i="7" a="1"/>
  <c r="A55" i="7"/>
  <c r="A56" i="7" a="1"/>
  <c r="A56" i="7"/>
  <c r="A57" i="7" a="1"/>
  <c r="A57" i="7"/>
  <c r="A58" i="7" a="1"/>
  <c r="A58" i="7"/>
  <c r="A60" i="7" a="1"/>
  <c r="A60" i="7"/>
  <c r="A61" i="7" a="1"/>
  <c r="A61" i="7"/>
  <c r="A62" i="7" a="1"/>
  <c r="A62" i="7"/>
  <c r="A63" i="7" a="1"/>
  <c r="A63" i="7"/>
  <c r="A64" i="7" a="1"/>
  <c r="A64" i="7"/>
  <c r="A65" i="7" a="1"/>
  <c r="A65" i="7"/>
  <c r="A32" i="7" a="1"/>
  <c r="A32" i="7"/>
  <c r="A66" i="7" a="1"/>
  <c r="A66" i="7"/>
  <c r="A67" i="7" a="1"/>
  <c r="A67" i="7"/>
  <c r="A68" i="7" a="1"/>
  <c r="A68" i="7"/>
  <c r="A70" i="7" a="1"/>
  <c r="A70" i="7"/>
  <c r="A71" i="7" a="1"/>
  <c r="A71" i="7"/>
  <c r="A72" i="7" a="1"/>
  <c r="A72" i="7"/>
  <c r="A73" i="7" a="1"/>
  <c r="A73" i="7"/>
  <c r="A74" i="7" a="1"/>
  <c r="A74" i="7"/>
  <c r="A76" i="7" a="1"/>
  <c r="A76" i="7"/>
  <c r="A77" i="7" a="1"/>
  <c r="A77" i="7"/>
  <c r="A78" i="7" a="1"/>
  <c r="A78" i="7"/>
  <c r="A79" i="7" a="1"/>
  <c r="A79" i="7"/>
  <c r="A80" i="7" a="1"/>
  <c r="A80" i="7"/>
  <c r="A81" i="7" a="1"/>
  <c r="A81" i="7"/>
  <c r="A83" i="7" a="1"/>
  <c r="A83" i="7"/>
  <c r="A90" i="7" a="1"/>
  <c r="A90" i="7"/>
  <c r="A82" i="7" a="1"/>
  <c r="A82" i="7"/>
  <c r="A84" i="7" a="1"/>
  <c r="A84" i="7"/>
  <c r="A85" i="7" a="1"/>
  <c r="A85" i="7"/>
  <c r="A6" i="7" a="1"/>
  <c r="A6" i="7"/>
  <c r="A7" i="7" a="1"/>
  <c r="A7" i="7"/>
  <c r="A86" i="7" a="1"/>
  <c r="A86" i="7"/>
  <c r="A14" i="7" a="1"/>
  <c r="A14" i="7"/>
  <c r="A24" i="7" a="1"/>
  <c r="A24" i="7"/>
  <c r="A87" i="7" a="1"/>
  <c r="A87" i="7"/>
  <c r="A88" i="7" a="1"/>
  <c r="A88" i="7"/>
  <c r="A89" i="7" a="1"/>
  <c r="A89" i="7"/>
  <c r="A28" i="7" a="1"/>
  <c r="A28" i="7"/>
  <c r="A25" i="7" a="1"/>
  <c r="A25" i="7"/>
  <c r="A8" i="7" a="1"/>
  <c r="A8" i="7"/>
  <c r="A9" i="7" a="1"/>
  <c r="A9" i="7"/>
  <c r="A10" i="7" a="1"/>
  <c r="A10" i="7"/>
  <c r="A12" i="7" a="1"/>
  <c r="A12" i="7"/>
  <c r="A13" i="7" a="1"/>
  <c r="A13" i="7"/>
  <c r="A15" i="7" a="1"/>
  <c r="A15" i="7"/>
  <c r="Z25" i="7"/>
  <c r="Z28" i="7"/>
  <c r="Z89" i="7"/>
  <c r="Z88" i="7"/>
  <c r="Z87" i="7"/>
  <c r="Z24" i="7"/>
  <c r="Z14" i="7"/>
  <c r="Z86" i="7"/>
  <c r="Z7" i="7"/>
  <c r="Z6" i="7"/>
  <c r="Z85" i="7"/>
  <c r="Z84" i="7"/>
  <c r="Z82" i="7"/>
  <c r="Z90" i="7"/>
  <c r="Z83" i="7"/>
  <c r="Z81" i="7"/>
  <c r="Z80" i="7"/>
  <c r="Z79" i="7"/>
  <c r="Z78" i="7"/>
  <c r="Z77" i="7"/>
  <c r="Z76" i="7"/>
  <c r="Z74" i="7"/>
  <c r="Z73" i="7"/>
  <c r="Z72" i="7"/>
  <c r="Z71" i="7"/>
  <c r="Z70" i="7"/>
  <c r="Z68" i="7"/>
  <c r="Z67" i="7"/>
  <c r="Z66" i="7"/>
  <c r="Z32" i="7"/>
  <c r="Z65" i="7"/>
  <c r="Z64" i="7"/>
  <c r="Z63" i="7"/>
  <c r="Z62" i="7"/>
  <c r="Z61" i="7"/>
  <c r="Z60" i="7"/>
  <c r="Z58" i="7"/>
  <c r="Z57" i="7"/>
  <c r="Z56" i="7"/>
  <c r="Z55" i="7"/>
  <c r="Z54" i="7"/>
  <c r="Z53" i="7"/>
  <c r="Z52" i="7"/>
  <c r="Z69" i="7"/>
  <c r="Z51" i="7"/>
  <c r="Z50" i="7"/>
  <c r="Z49" i="7"/>
  <c r="Z29" i="7"/>
  <c r="Z48" i="7"/>
  <c r="Z75" i="7"/>
  <c r="Z47" i="7"/>
  <c r="Z46" i="7"/>
  <c r="Z45" i="7"/>
  <c r="Z59" i="7"/>
  <c r="Z44" i="7"/>
  <c r="Z43" i="7"/>
  <c r="Z42" i="7"/>
  <c r="Z41" i="7"/>
  <c r="Z40" i="7"/>
  <c r="Z39" i="7"/>
  <c r="Z38" i="7"/>
  <c r="Z37" i="7"/>
  <c r="Z36" i="7"/>
  <c r="Z35" i="7"/>
  <c r="Z34" i="7"/>
  <c r="Z33" i="7"/>
  <c r="Z31" i="7"/>
  <c r="Z30" i="7"/>
  <c r="Z27" i="7"/>
  <c r="Z19" i="7"/>
  <c r="Z26" i="7"/>
  <c r="Z11" i="7"/>
  <c r="Z23" i="7"/>
  <c r="Z22" i="7"/>
  <c r="Z21" i="7"/>
  <c r="Z20" i="7"/>
  <c r="Z18" i="7"/>
  <c r="Z17" i="7"/>
  <c r="Z16" i="7"/>
  <c r="Z15" i="7"/>
  <c r="Z13" i="7"/>
  <c r="Z12" i="7"/>
  <c r="Z10" i="7"/>
  <c r="Z9" i="7"/>
  <c r="Z8" i="7"/>
  <c r="D90" i="6"/>
  <c r="C90" i="6"/>
  <c r="C90" i="5"/>
  <c r="D90" i="4"/>
  <c r="C90" i="4"/>
  <c r="A89" i="4" a="1"/>
  <c r="A89" i="4"/>
  <c r="A88" i="4" a="1"/>
  <c r="A88" i="4"/>
  <c r="A87" i="4" a="1"/>
  <c r="A87" i="4"/>
  <c r="A86" i="4" a="1"/>
  <c r="A86" i="4"/>
  <c r="A85" i="4" a="1"/>
  <c r="A85" i="4"/>
  <c r="A84" i="4" a="1"/>
  <c r="A84" i="4"/>
  <c r="A83" i="4" a="1"/>
  <c r="A83" i="4"/>
  <c r="A82" i="4" a="1"/>
  <c r="A82" i="4"/>
  <c r="A81" i="4" a="1"/>
  <c r="A81" i="4"/>
  <c r="A80" i="4" a="1"/>
  <c r="A80" i="4"/>
  <c r="A79" i="4" a="1"/>
  <c r="A79" i="4"/>
  <c r="A78" i="4" a="1"/>
  <c r="A78" i="4"/>
  <c r="A77" i="4" a="1"/>
  <c r="A77" i="4"/>
  <c r="A76" i="4" a="1"/>
  <c r="A76" i="4"/>
  <c r="A75" i="4" a="1"/>
  <c r="A75" i="4"/>
  <c r="A74" i="4" a="1"/>
  <c r="A74" i="4"/>
  <c r="A73" i="4" a="1"/>
  <c r="A73" i="4"/>
  <c r="A72" i="4" a="1"/>
  <c r="A72" i="4"/>
  <c r="A71" i="4" a="1"/>
  <c r="A71" i="4"/>
  <c r="A70" i="4" a="1"/>
  <c r="A70" i="4"/>
  <c r="A69" i="4" a="1"/>
  <c r="A69" i="4"/>
  <c r="A68" i="4" a="1"/>
  <c r="A68" i="4"/>
  <c r="A67" i="4" a="1"/>
  <c r="A67" i="4"/>
  <c r="A66" i="4" a="1"/>
  <c r="A66" i="4"/>
  <c r="A65" i="4" a="1"/>
  <c r="A65" i="4"/>
  <c r="A64" i="4" a="1"/>
  <c r="A64" i="4"/>
  <c r="A63" i="4" a="1"/>
  <c r="A63" i="4"/>
  <c r="A62" i="4" a="1"/>
  <c r="A62" i="4"/>
  <c r="A61" i="4" a="1"/>
  <c r="A61" i="4"/>
  <c r="A60" i="4" a="1"/>
  <c r="A60" i="4"/>
  <c r="A59" i="4" a="1"/>
  <c r="A59" i="4"/>
  <c r="A58" i="4" a="1"/>
  <c r="A58" i="4"/>
  <c r="A57" i="4" a="1"/>
  <c r="A57" i="4"/>
  <c r="A56" i="4" a="1"/>
  <c r="A56" i="4"/>
  <c r="A55" i="4" a="1"/>
  <c r="A55" i="4"/>
  <c r="A54" i="4" a="1"/>
  <c r="A54" i="4"/>
  <c r="A53" i="4" a="1"/>
  <c r="A53" i="4"/>
  <c r="A52" i="4" a="1"/>
  <c r="A52" i="4"/>
  <c r="A51" i="4" a="1"/>
  <c r="A51" i="4"/>
  <c r="A50" i="4" a="1"/>
  <c r="A50" i="4"/>
  <c r="A49" i="4" a="1"/>
  <c r="A49" i="4"/>
  <c r="A48" i="4" a="1"/>
  <c r="A48" i="4"/>
  <c r="A47" i="4" a="1"/>
  <c r="A47" i="4"/>
  <c r="A46" i="4" a="1"/>
  <c r="A46" i="4"/>
  <c r="A45" i="4" a="1"/>
  <c r="A45" i="4"/>
  <c r="A44" i="4" a="1"/>
  <c r="A44" i="4"/>
  <c r="A43" i="4" a="1"/>
  <c r="A43" i="4"/>
  <c r="A42" i="4" a="1"/>
  <c r="A42" i="4"/>
  <c r="A41" i="4" a="1"/>
  <c r="A41" i="4"/>
  <c r="A40" i="4" a="1"/>
  <c r="A40" i="4"/>
  <c r="A39" i="4" a="1"/>
  <c r="A39" i="4"/>
  <c r="A38" i="4" a="1"/>
  <c r="A38" i="4"/>
  <c r="A37" i="4" a="1"/>
  <c r="A37" i="4"/>
  <c r="A36" i="4" a="1"/>
  <c r="A36" i="4"/>
  <c r="A35" i="4" a="1"/>
  <c r="A35" i="4"/>
  <c r="A34" i="4" a="1"/>
  <c r="A34" i="4"/>
  <c r="A33" i="4" a="1"/>
  <c r="A33" i="4"/>
  <c r="A32" i="4" a="1"/>
  <c r="A32" i="4"/>
  <c r="A31" i="4" a="1"/>
  <c r="A31" i="4"/>
  <c r="A30" i="4" a="1"/>
  <c r="A30" i="4"/>
  <c r="A29" i="4" a="1"/>
  <c r="A29" i="4"/>
  <c r="A28" i="4" a="1"/>
  <c r="A28" i="4"/>
  <c r="A27" i="4" a="1"/>
  <c r="A27" i="4"/>
  <c r="A26" i="4" a="1"/>
  <c r="A26" i="4"/>
  <c r="A25" i="4" a="1"/>
  <c r="A25" i="4"/>
  <c r="A24" i="4" a="1"/>
  <c r="A24" i="4"/>
  <c r="A23" i="4" a="1"/>
  <c r="A23" i="4"/>
  <c r="A22" i="4" a="1"/>
  <c r="A22" i="4"/>
  <c r="A21" i="4" a="1"/>
  <c r="A21" i="4"/>
  <c r="A20" i="4" a="1"/>
  <c r="A20" i="4"/>
  <c r="A19" i="4" a="1"/>
  <c r="A19" i="4"/>
  <c r="A18" i="4" a="1"/>
  <c r="A18" i="4"/>
  <c r="A17" i="4" a="1"/>
  <c r="A17" i="4"/>
  <c r="A16" i="4" a="1"/>
  <c r="A16" i="4"/>
  <c r="A15" i="4" a="1"/>
  <c r="A15" i="4"/>
  <c r="A14" i="4" a="1"/>
  <c r="A14" i="4"/>
  <c r="A13" i="4" a="1"/>
  <c r="A13" i="4"/>
  <c r="A12" i="4" a="1"/>
  <c r="A12" i="4"/>
  <c r="A11" i="4" a="1"/>
  <c r="A11" i="4"/>
  <c r="A10" i="4" a="1"/>
  <c r="A10" i="4"/>
  <c r="A9" i="4" a="1"/>
  <c r="A9" i="4"/>
  <c r="A8" i="4" a="1"/>
  <c r="A8" i="4"/>
  <c r="A7" i="4" a="1"/>
  <c r="A7" i="4"/>
  <c r="A6" i="4" a="1"/>
  <c r="A6" i="4"/>
  <c r="A5" i="4" a="1"/>
  <c r="A5" i="4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T90" i="2"/>
  <c r="S90" i="2"/>
  <c r="O90" i="2"/>
  <c r="N90" i="2"/>
  <c r="M90" i="2"/>
  <c r="L90" i="2"/>
  <c r="F90" i="2"/>
  <c r="E90" i="2"/>
  <c r="U5" i="2"/>
</calcChain>
</file>

<file path=xl/sharedStrings.xml><?xml version="1.0" encoding="utf-8"?>
<sst xmlns="http://schemas.openxmlformats.org/spreadsheetml/2006/main" count="2674" uniqueCount="259">
  <si>
    <t>показатель 1.1 "Объем лимитов бюджетных обязательств на поставку товаров, выполнение работ, оказание услуг, по которым в отчетном финансовом году не были заключены государственные контракты, договоры</t>
  </si>
  <si>
    <t>№ п/п</t>
  </si>
  <si>
    <t>ТОФК</t>
  </si>
  <si>
    <t>Неиспользованный остаток лимитов бюджетных обязательств отчетного финансового года</t>
  </si>
  <si>
    <t>Незаконтрактованные ЛБО</t>
  </si>
  <si>
    <t>Расчет показателя</t>
  </si>
  <si>
    <t>Оценка</t>
  </si>
  <si>
    <t xml:space="preserve">Неисполненные бюджетные обязательства отчетного финансового года, всего </t>
  </si>
  <si>
    <t>6=5-4</t>
  </si>
  <si>
    <t>7=6/3*100</t>
  </si>
  <si>
    <t>УФК ПО РЕСПУБЛИКЕ АДЫГЕЯ</t>
  </si>
  <si>
    <t>УФК ПО РЕСПУБЛИКЕ АЛТАЙ</t>
  </si>
  <si>
    <t>УФК ПО РЕСПУБЛИКЕ БАШКОРТОСТАН</t>
  </si>
  <si>
    <t>УФК ПО РЕСПУБЛИКЕ БУРЯТИЯ</t>
  </si>
  <si>
    <t>УФК ПО РЕСПУБЛИКЕ ДАГЕСТАН</t>
  </si>
  <si>
    <t>УФК ПО РЕСПУБЛИКЕ ИНГУШЕТИЯ</t>
  </si>
  <si>
    <t>УФК ПО КАБАРДИНО-БАЛКАРСКОЙ РЕСПУБЛИКЕ</t>
  </si>
  <si>
    <t>УФК ПО РЕСПУБЛИКЕ КАЛМЫКИЯ</t>
  </si>
  <si>
    <t>УФК ПО КАРАЧАЕВО-ЧЕРКЕССКОЙ РЕСПУБЛИКЕ</t>
  </si>
  <si>
    <t>УФК ПО РЕСПУБЛИКЕ КАРЕЛИЯ</t>
  </si>
  <si>
    <t>УФК ПО РЕСПУБЛИКЕ КОМИ</t>
  </si>
  <si>
    <t>УФК ПО РЕСПУБЛИКЕ МАРИЙ ЭЛ</t>
  </si>
  <si>
    <t>УФК ПО РЕСПУБЛИКЕ МОРДОВИЯ</t>
  </si>
  <si>
    <t>УФК ПО РЕСПУБЛИКЕ САХА (ЯКУТИЯ)</t>
  </si>
  <si>
    <t>УФК ПО РЕСПУБЛИКЕ СЕВЕРНАЯ ОСЕТИЯ-АЛАНИЯ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</si>
  <si>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</si>
  <si>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</si>
  <si>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</si>
  <si>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ХАКАСИЯ</t>
  </si>
  <si>
    <t>УФК ПО ЧЕЧЕНСКОЙ РЕСПУБЛИКЕ</t>
  </si>
  <si>
    <t>УФК ПО ЧУВАШСКОЙ РЕСПУБЛИКЕ</t>
  </si>
  <si>
    <t>УФК ПО АЛТАЙСКОМУ КРАЮ</t>
  </si>
  <si>
    <t>УФК ПО ЗАБАЙКАЛЬСКОМУ КРАЮ</t>
  </si>
  <si>
    <t>УФК ПО КАМЧАТСКОМУ КРАЮ</t>
  </si>
  <si>
    <t>УФК ПО КРАСНОДАРСКОМУ КРАЮ</t>
  </si>
  <si>
    <t>УФК ПО КРАСНОЯРСКОМУ КРАЮ</t>
  </si>
  <si>
    <t>УФК ПО ПЕРМСКОМУ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</si>
  <si>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</si>
  <si>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</si>
  <si>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</si>
  <si>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</si>
  <si>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АРХАНГЕЛЬСКОЙ ОБЛАСТИ И НЕНЕЦКОМУ АВТОНОМНОМУ ОКРУГУ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</si>
  <si>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</si>
  <si>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</si>
  <si>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</si>
  <si>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</si>
  <si>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</si>
  <si>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</si>
  <si>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</si>
  <si>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ИВАНОВСКОЙ ОБЛАСТИ</t>
  </si>
  <si>
    <t>УФК ПО ИРКУТСКОЙ ОБЛАСТИ</t>
  </si>
  <si>
    <t>УФК ПО КАЛИНИНГРАДСКОЙ ОБЛАСТИ</t>
  </si>
  <si>
    <t>УФК ПО КАЛУЖСКОЙ ОБЛАСТИ</t>
  </si>
  <si>
    <t>УФК ПО КЕМЕРОВСКОЙ ОБЛАСТИ</t>
  </si>
  <si>
    <t>УФК ПО КИРОВСКОЙ ОБЛАСТИ</t>
  </si>
  <si>
    <t>УФК ПО КОСТРОМСКОЙ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</si>
  <si>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</si>
  <si>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</si>
  <si>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</si>
  <si>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</si>
  <si>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</si>
  <si>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</si>
  <si>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</si>
  <si>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НИЖЕГОРОДСКОЙ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</si>
  <si>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</si>
  <si>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</si>
  <si>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</si>
  <si>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</si>
  <si>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</si>
  <si>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</si>
  <si>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ПСКОВСКОЙ ОБЛАСТИ</t>
  </si>
  <si>
    <t>УФК ПО РОСТОВСКОЙ ОБЛАСТИ</t>
  </si>
  <si>
    <t>УФК ПО РЯЗАНСКОЙ ОБЛАСТИ</t>
  </si>
  <si>
    <t>УФК ПО САМАРСКОЙ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</si>
  <si>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</si>
  <si>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</si>
  <si>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</si>
  <si>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</si>
  <si>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</si>
  <si>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ТВЕРСКОЙ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</si>
  <si>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</si>
  <si>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</si>
  <si>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</si>
  <si>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</si>
  <si>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ЧЕЛЯБИНСКОЙ ОБЛАСТИ</t>
  </si>
  <si>
    <t>УФК ПО ЯРОСЛАВСКОЙ ОБЛАСТИ</t>
  </si>
  <si>
    <t>УФК ПО Г. МОСКВЕ</t>
  </si>
  <si>
    <t>УФК ПО Г. САНКТ-ПЕТЕРБУРГУ</t>
  </si>
  <si>
    <t>УФК ПО Г. СЕВАСТОПОЛЮ</t>
  </si>
  <si>
    <t>УФК ПО РЕСПУБЛИКЕ КРЫМ</t>
  </si>
  <si>
    <t>УФК ПО ЕВРЕЙСКОЙ АВТОНОМНОЙ ОБЛАСТИ</t>
  </si>
  <si>
    <t>УФК ПО ХАНТЫ-МАНСИЙСКОМУ АВТОНОМНОМУ ОКРУГУ - ЮГРЕ</t>
  </si>
  <si>
    <t>УФК ПО ЧУКОТСКОМУ АВТОНОМНОМУ ОКРУГУ</t>
  </si>
  <si>
    <t>УФК ПО ЯМАЛО-НЕНЕЦКОМУ АВТОНОМНОМУ ОКРУГУ</t>
  </si>
  <si>
    <t>МЕЖРЕГИОНАЛЬНОЕ ОПЕРАЦИОННОЕ УФК</t>
  </si>
  <si>
    <t>Итого</t>
  </si>
  <si>
    <t>Наименование ТОФК</t>
  </si>
  <si>
    <t>1. Финансовое планирование</t>
  </si>
  <si>
    <t>2. Исполнение бюджета в части расходов</t>
  </si>
  <si>
    <t>показатель 2.1. "Объем неисполненных на конец отчетного финансового года ЛБО"</t>
  </si>
  <si>
    <t>№</t>
  </si>
  <si>
    <t>Реквизиты отчета</t>
  </si>
  <si>
    <t>Объем неисполненных ЛБО</t>
  </si>
  <si>
    <t>2</t>
  </si>
  <si>
    <t>4</t>
  </si>
  <si>
    <t>5=(2-3)/2*100</t>
  </si>
  <si>
    <t>1, если 4&lt;0,2%, 0, если 4&gt;=0,2</t>
  </si>
  <si>
    <t>Контрактуемые ЛБО,                         в тыс. руб.</t>
  </si>
  <si>
    <t>Неисполненные бюджетные обязательства отчетного финансового года,                      в тыс. руб.</t>
  </si>
  <si>
    <t>Неиспользованный остаток лимитов бюджетных обязательств отчетного финансового года,                             в тыс. руб.</t>
  </si>
  <si>
    <t>Незаконтрактованные ЛБО,    в тыс. руб.</t>
  </si>
  <si>
    <t>Объем доведенных до ТОФК ЛБО, в руб.</t>
  </si>
  <si>
    <t>5=4/3*100</t>
  </si>
  <si>
    <t>Объем восстановленных ЛБО</t>
  </si>
  <si>
    <t>0, если &lt;100%;         1, если =100%</t>
  </si>
  <si>
    <t xml:space="preserve">Неисполненные бюджетные обязательства отчетного финансового года, в руб. </t>
  </si>
  <si>
    <t>Предложения ТОФК по восстановлению бюджетных обязательств, в руб.</t>
  </si>
  <si>
    <t>показатель 2.3. Равномерность исполнения федерального бюджета по расходам по главе 100 "Федеральное казначейство"</t>
  </si>
  <si>
    <t>Равномерность исполнения федерального бюджета по расходам</t>
  </si>
  <si>
    <t>1, если &lt;=25%; 0, если &gt;25%</t>
  </si>
  <si>
    <t>Исполнение федерального бюджета по расходам по главе 100 "Федеральное казначейство" за 3 квартала, в руб.</t>
  </si>
  <si>
    <t>Исполнение федерального бюджета по расходам по главе 100 "Федеральное казначейство" за год, в руб.</t>
  </si>
  <si>
    <t>Исполнение федерального бюджета по расходам по главе 100 "Федеральное казначейство" за 4 квартал, в руб.</t>
  </si>
  <si>
    <t>3</t>
  </si>
  <si>
    <t>6=4/3*100</t>
  </si>
  <si>
    <t>Прогноз кассовых выплат</t>
  </si>
  <si>
    <t>УФК по Московской области</t>
  </si>
  <si>
    <t>касса</t>
  </si>
  <si>
    <t>отклонение</t>
  </si>
  <si>
    <t>Группа вида расходов 100</t>
  </si>
  <si>
    <t>факт, в тыс. руб.</t>
  </si>
  <si>
    <t>прогноз, в тыс. руб.</t>
  </si>
  <si>
    <t>5=(4-3)/3*100</t>
  </si>
  <si>
    <t>Группа вида расходов 200</t>
  </si>
  <si>
    <t>Группа вида расходов 300</t>
  </si>
  <si>
    <t>Группа вида расходов 400</t>
  </si>
  <si>
    <t>Группа вида расходов 800</t>
  </si>
  <si>
    <t>Среднее отклонение</t>
  </si>
  <si>
    <t>8=(7-6)/6*100</t>
  </si>
  <si>
    <t>11=(10-9)/9*100</t>
  </si>
  <si>
    <t>14=(13-12)/12*100</t>
  </si>
  <si>
    <t>17=(16-15)/15*100</t>
  </si>
  <si>
    <t>показатель 2.4 Отклонение кассовых выплат ТОФК в IV квартале отчетного периода от прогноза кассовых выплат по расходам федерального бюджета по главе 100 "Федеральное казначейство"</t>
  </si>
  <si>
    <t xml:space="preserve">Объем кредиторской задолженности </t>
  </si>
  <si>
    <t xml:space="preserve">Кредиторская задолженность по расчетам с поставщиками и подрядчиками </t>
  </si>
  <si>
    <t xml:space="preserve">показатель 2.5  Управление кредиторской задолженностью по расчетам с поставщиками и подрядчиками </t>
  </si>
  <si>
    <t xml:space="preserve">Объем кредиторской задолженности по расчетам с поставщиками и подрядчиками, в тыс. руб. </t>
  </si>
  <si>
    <t>Кассовое исполнение расходов федерального бюджета по главе 100 "Федеральное казначейство" на поставку товаров, выполнение работ, оказание услуг, в тыс. руб.</t>
  </si>
  <si>
    <t>5=3/4*100</t>
  </si>
  <si>
    <t>Дебиторская задолженность, в руб.</t>
  </si>
  <si>
    <t>показатель 2.6. Наличие и своевременность восстановления дебиторской задолженности по страховым взносам на обязательное социальное страхование на случай временной нетрудоспособности и в связи с материнством</t>
  </si>
  <si>
    <t>показатель 2.7. Управление дебиторской задолженностью по расчетам по налогу на имущество организаций и земельному налогу</t>
  </si>
  <si>
    <t>Объем дебиторской задолженности по расчетам по налогу на имущество организаций и земельному налогу</t>
  </si>
  <si>
    <t>показатель 2.8 "Управление кредиторской задолженностью по страховым взносам в Пенсионный фонд Российской Федерации и Федеральный фонд обязательного медицинского страхования"</t>
  </si>
  <si>
    <t>показатель 2.9. Управление дебиторской задолженностью по налогу на доходы физических лиц</t>
  </si>
  <si>
    <t>Объем кредиторской задолженности по страховым взносам в Пенсионный фонд РФ и Федеральный фонд обязательного медицинского страхования,в  руб.</t>
  </si>
  <si>
    <t>Объем дебиторской задолженности по налогу на доходы физических лиц, в руб.</t>
  </si>
  <si>
    <t>показатель 2.10 Управление кредиторской задолженностью по заработной плате</t>
  </si>
  <si>
    <t>Объем кредиторской задолженности по заработной плате</t>
  </si>
  <si>
    <t>показатель 2.11 Наличие просроченной дебиторской задолженности</t>
  </si>
  <si>
    <t>Объем просроченной дебиторской задолженности</t>
  </si>
  <si>
    <t>Объем просроченной дебиторской задолженности, в руб.</t>
  </si>
  <si>
    <t>1, если 5=0; 0, если 5&gt;0</t>
  </si>
  <si>
    <t>Объем просроченной деботрской задолженноти на конец года, в руб.</t>
  </si>
  <si>
    <t>Объем просроченной деботрской задолженноти на начало года, в руб.</t>
  </si>
  <si>
    <t>показатель 2.12 Объем просроченной дебиторской задолженности</t>
  </si>
  <si>
    <t>по приказу неправильно</t>
  </si>
  <si>
    <t>Сумма дебиторской задолженности по расчетам с дебиторами по доходам на начало года</t>
  </si>
  <si>
    <t>Сумма дебиторской задолженности по расчетам с дебиторами по доходам на конец года</t>
  </si>
  <si>
    <t>показатель 3.1. Управление дебиторской задолженностью по расчетам с дебиторами (в части невыясненных поступлений)</t>
  </si>
  <si>
    <t>3. Исполнение бюджета по доходам</t>
  </si>
  <si>
    <t>5=4/3</t>
  </si>
  <si>
    <t xml:space="preserve">Общая сумма исковых требований в денежном выражении к ТОФК по принятым ими денежным обязательствам, определенная судом к взысканию по актам, вступившим в законную силу в отчетном периоде,         в руб. </t>
  </si>
  <si>
    <t xml:space="preserve">Общая сумма заявленных исковых требований в денежном выражении к ТОФК по принятым ими денежным обязательствам, указанных в судебных актах, вступивших в законную силу в отчетном периоде,         в руб. </t>
  </si>
  <si>
    <t>Показатель</t>
  </si>
  <si>
    <t>показатель 4.1. Вступившие в законную силу судебные акты, удовлетворящих полностью или частично требования к ТОФК (в денежном выражении)</t>
  </si>
  <si>
    <t>4. Исполнение судебных актов</t>
  </si>
  <si>
    <t>5. Учет и отчетность</t>
  </si>
  <si>
    <t>показатель 5.1 Отношение расходов на ремонт и техническое обслуживание к основным средствам</t>
  </si>
  <si>
    <t>Индекс потребительских цен (декабрь 2015 к декабрю 2014)</t>
  </si>
  <si>
    <t>Стоимость материальных запасов на начало года</t>
  </si>
  <si>
    <t>Стоимость материальных запасов на конец года</t>
  </si>
  <si>
    <t>Объем материальных запасов</t>
  </si>
  <si>
    <t>(5-4)/4*100</t>
  </si>
  <si>
    <t>показатель 5.2. Объем материальных запасов</t>
  </si>
  <si>
    <t>показатель 5.3. Своевременность представления бюджетной отчетности и формы 14</t>
  </si>
  <si>
    <t>показатель 5.4. Качество представления бюджетной отчетности</t>
  </si>
  <si>
    <t>6. Контроль и аудит</t>
  </si>
  <si>
    <t>1, если нет изменений; 0, если были изменения</t>
  </si>
  <si>
    <t>показатель 6.1 Осуществление мероприятий внутреннего контроля</t>
  </si>
  <si>
    <t>показатель 6.2 Проведение инвентаризации</t>
  </si>
  <si>
    <t>8=(100*7)/3+4+5+6</t>
  </si>
  <si>
    <t>Сумма установленных недостач и хищений, в руб.</t>
  </si>
  <si>
    <t>Остаточная стоимость основных средств, в руб.</t>
  </si>
  <si>
    <t>Материальные запасы, в руб.</t>
  </si>
  <si>
    <t xml:space="preserve">Вложения в нефинансовые активы, в руб. </t>
  </si>
  <si>
    <t>Денежные средства, в руб.</t>
  </si>
  <si>
    <t>показатель 6.3 Объем недостач и хищений денежных средств и материальных запасов</t>
  </si>
  <si>
    <t>УФК по Москве</t>
  </si>
  <si>
    <t>Межрегиональное операционное УФК</t>
  </si>
  <si>
    <t>показатель 6.4 Оценка затрат на 1 штатную единицу  утвержденной предельной численности федеральных государственных гражданских служащих и работников, замещающих должности, не являющиеся должностями федеральных государственной гражданской службы, ТОФК</t>
  </si>
  <si>
    <t>Штатная численность, чел.</t>
  </si>
  <si>
    <t>Оценка затрат на 1 штатную единицу, в тыс. руб.</t>
  </si>
  <si>
    <t>Объем доведенных ЛБО, в тыс. руб.</t>
  </si>
  <si>
    <t>7. Финансовые риски</t>
  </si>
  <si>
    <t>показатель 7.1. Своевременность направления информации и документов о заключенных государтсвенных контрактах в реестр контрактов</t>
  </si>
  <si>
    <t>показатель 7.2 Своевременность направления информации и документов об исполнении государственных контрактов</t>
  </si>
  <si>
    <t>Количество государтсвенных контрактов, по которым позже установленного срока представлена информация и документы об их исполнении, в шт.</t>
  </si>
  <si>
    <t>Количесто заключенных государственных контрактов, по которым информация и документы для включения в реестр контрактов   представлены позже срока, в шт.</t>
  </si>
  <si>
    <t>ИТОГ</t>
  </si>
  <si>
    <t>отлично</t>
  </si>
  <si>
    <t>хорошо</t>
  </si>
  <si>
    <t>удовлетворительно</t>
  </si>
  <si>
    <t>неудовлетворительно</t>
  </si>
  <si>
    <t>КАЧЕСТВЕННАЯ ОЦЕНКА</t>
  </si>
  <si>
    <t>КАЧЕСТВЕННАЯ ХАРАКТЕРИСТИКА</t>
  </si>
  <si>
    <t>МИНИМАЛЬНОЕ ЗНАЧЕНИЕ</t>
  </si>
  <si>
    <t>МАКСИМАЛЬНОЕ ЗНАЧЕНИЕ</t>
  </si>
  <si>
    <r>
      <t xml:space="preserve">1.1 Объем ЛБО на поставку товаров, выполнение работ, оказание услуг, по которым не были в отчетном финансовом году заключены государственные контракты,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- 0,50</t>
    </r>
  </si>
  <si>
    <r>
      <t xml:space="preserve">2.1 Объем неисполненных на конец отчетного финансового года ЛБО,              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- 0,15</t>
    </r>
  </si>
  <si>
    <r>
      <t xml:space="preserve">2.2 Объем восстановленных бюджетных обязательств ЛБО на оплату заключенных государтсвенных контрактов на поставку товаров,выполнение работ, оказание услуг, подлежащих в соответствии с условиями этих государственных контрактов оплате в отчетном финансовом году,                               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- 0,15</t>
    </r>
  </si>
  <si>
    <r>
      <t xml:space="preserve">2.3 Равномерность исполнения федерального бюджета по расходам по главе 100 "Федеральное казначейство",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- 0,15</t>
    </r>
  </si>
  <si>
    <r>
      <t xml:space="preserve">2.4 Отклонение кассовых выплат ТОФК в IV квартале отчетного периода от прогноза кассовых выплат по расходам федерального бюджета по главе 100 "Федеральное казначейство",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- 0,15</t>
    </r>
  </si>
  <si>
    <r>
      <t xml:space="preserve">2.5 Управление кредиторской задолженностью по расчетам с поставщиками и подрядчиками,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- 0,05</t>
    </r>
  </si>
  <si>
    <r>
      <t xml:space="preserve">2.6 Наличие и своевременность восстановления дебиторской задолженности по страховым взносам на обязательное социальное страхование на случай временной нетрудоспособности и в связи с материнством,         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- 0,05</t>
    </r>
  </si>
  <si>
    <r>
      <t xml:space="preserve">2.7 Управление дебиторской задолженностью по расчетам по налогу на имущество организаций и земельному налогу,              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- 0,05</t>
    </r>
  </si>
  <si>
    <r>
      <t xml:space="preserve">2.8 Управление кредиторской задолженностью по страховым взносам в Пенсионный фонд Российской Федерации и Федеральный фонд обязательного медицинского страхования,                      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- 0,05</t>
    </r>
  </si>
  <si>
    <r>
      <t xml:space="preserve">2.9 Управление дебиторской задолженностью по налогу на доходы физических лиц,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- 0,05</t>
    </r>
  </si>
  <si>
    <r>
      <t xml:space="preserve">2.10 Управление кредиторской задолженностью по заработной плате,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- 0,05</t>
    </r>
  </si>
  <si>
    <r>
      <t xml:space="preserve">2.11 Наличие просроченной дебиторской задолженности,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- 0,05</t>
    </r>
  </si>
  <si>
    <r>
      <t xml:space="preserve">2.12 Объем просроченной дебиторской задолженности,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- 0,05</t>
    </r>
  </si>
  <si>
    <r>
      <t xml:space="preserve">3.1. Управление дебиторской задолженностью по расчетам с дебиторами (в части невыясненных поступлений),           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- 0,20</t>
    </r>
  </si>
  <si>
    <r>
      <t xml:space="preserve">3.2. Отклонение кассовых поступлений по доходам федерального бюджета по главе 100 "Федеральное казначейство" от прогноза кассовых поступлений по доходам IV квартале отчетного периода,                         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- 0,80</t>
    </r>
  </si>
  <si>
    <r>
      <t xml:space="preserve">4.1. Вступившие в законную силу судебные акты, удовлетворящих полностью или частично требования к ТОФК (в денежном выражении),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- 1,00</t>
    </r>
  </si>
  <si>
    <r>
      <t xml:space="preserve">5.1 Отношение расходов на ремонт и техническое обслуживание к основным средствам,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- 0,20</t>
    </r>
  </si>
  <si>
    <r>
      <t xml:space="preserve">5.2. Объем материальных запасов,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- 0,20</t>
    </r>
  </si>
  <si>
    <r>
      <t xml:space="preserve">5.3. Своевременность представления бюджетной отчетности и формы 14,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- 0,25</t>
    </r>
  </si>
  <si>
    <r>
      <t xml:space="preserve">5.4. Качество представления бюджетной отчетности,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- 0,35</t>
    </r>
  </si>
  <si>
    <r>
      <t xml:space="preserve">6.1 Осуществление мероприятий внутреннего контроля,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- 0,20</t>
    </r>
  </si>
  <si>
    <r>
      <t xml:space="preserve">6.2 Проведение инвентаризации,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- 0,20</t>
    </r>
  </si>
  <si>
    <r>
      <t xml:space="preserve">6.3 Объем недостач и хищений денежных средств и материальных запасов,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- 0,30</t>
    </r>
  </si>
  <si>
    <r>
      <t xml:space="preserve">6.4 Оценка затрат на 1 штатную единицу  утвержденной предельной численности федеральных государственных гражданских служащих и работников, замещающих должности, не являющиеся должностями федеральных государственной гражданской службы, ТОФК,                                      </t>
    </r>
    <r>
      <rPr>
        <b/>
        <i/>
        <sz val="10"/>
        <color theme="1"/>
        <rFont val="Calibri"/>
        <family val="2"/>
        <charset val="204"/>
        <scheme val="minor"/>
      </rPr>
      <t>коэффициент показателя - 0,30</t>
    </r>
  </si>
  <si>
    <r>
      <t xml:space="preserve"> 7.1. Своевременность направления информации и документов о заключенных государтсвенных контрактах в реестр контрактов, к</t>
    </r>
    <r>
      <rPr>
        <b/>
        <i/>
        <sz val="10"/>
        <color theme="1"/>
        <rFont val="Calibri"/>
        <family val="2"/>
        <charset val="204"/>
        <scheme val="minor"/>
      </rPr>
      <t>оэффициент показателя - 0,20</t>
    </r>
  </si>
  <si>
    <r>
      <t xml:space="preserve"> 7.2. Своевременность направления информации и документов об исполнении государственных контрактов, к</t>
    </r>
    <r>
      <rPr>
        <b/>
        <i/>
        <sz val="10"/>
        <color theme="1"/>
        <rFont val="Calibri"/>
        <family val="2"/>
        <charset val="204"/>
        <scheme val="minor"/>
      </rPr>
      <t>оэффициент показателя - 0,20</t>
    </r>
  </si>
  <si>
    <t>макс</t>
  </si>
  <si>
    <t>мин</t>
  </si>
  <si>
    <t>мед</t>
  </si>
  <si>
    <t>среднее</t>
  </si>
  <si>
    <t>показатель 2.2. "Объем восстановленных ЛБО на оплату заключенных государственных контрактов на поставку товаров,выполнение работ, оказание услуг, подлежащих в соответствии с условиями этих государственных контрактов оплате в отчетном финансовом году"</t>
  </si>
  <si>
    <t xml:space="preserve">показатель 3.2 "Отклонение кассовых поступлений по доходам федерального бюджета по главе 100 "Федеральное казначейство" от прогноза кассовых поступлений по доходам в IV квартале отчетного периода" </t>
  </si>
  <si>
    <t>Прогноз кассовых поступлений по доходам</t>
  </si>
  <si>
    <t>Объем кассовых поступлений в 4 квартале 2015 г.</t>
  </si>
  <si>
    <t>Отклонение от прогноза кассовых поступлений</t>
  </si>
  <si>
    <t>5=((4-3)/3)/3</t>
  </si>
  <si>
    <t>Баланс ТОФК, в руб.</t>
  </si>
  <si>
    <t>Расходы на услуги по содержанию имущества ТОФК, в руб.</t>
  </si>
  <si>
    <t>поступления по коду 100 1 13 02061 01 6000 130</t>
  </si>
  <si>
    <t>18=(5+8+17)/9</t>
  </si>
  <si>
    <t xml:space="preserve">Кассовое исполнение ТОФК, в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</si>
</sst>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р_._-;\-* #,##0.00_р_._-;_-* &quot;-&quot;??_р_._-;_-@_-"/>
    <numFmt numFmtId="164" formatCode="_-* #,##0.00\ _₽_-;\-* #,##0.00\ _₽_-;_-* &quot;-&quot;??\ _₽_-;_-@_-"/>
    <numFmt numFmtId="165" formatCode="#,##0.0"/>
    <numFmt numFmtId="166" formatCode="0.0%"/>
    <numFmt numFmtId="167" formatCode="#,##0.00_р_."/>
    <numFmt numFmtId="168" formatCode="#,##0.00_ ;\-#,##0.00\ "/>
    <numFmt numFmtId="169" formatCode="0.0"/>
    <numFmt numFmtId="170" formatCode="#,##0.000000"/>
  </numFmts>
  <fonts count="32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63"/>
      <name val="Segoe UI"/>
      <family val="2"/>
      <charset val="204"/>
    </font>
    <font>
      <b/>
      <sz val="10"/>
      <color indexed="63"/>
      <name val="Segoe UI"/>
      <family val="2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8"/>
      <color indexed="6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41">
    <xf numFmtId="0" fontId="0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1" fillId="0" borderId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0" fillId="2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/>
  </cellStyleXfs>
  <cellXfs count="272">
    <xf numFmtId="0" fontId="0" fillId="0" borderId="0" xfId="0"/>
    <xf numFmtId="0" fontId="5" fillId="0" borderId="0" xfId="2"/>
    <xf numFmtId="0" fontId="6" fillId="0" borderId="0" xfId="2" applyFont="1"/>
    <xf numFmtId="0" fontId="5" fillId="0" borderId="1" xfId="2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5" fillId="0" borderId="2" xfId="2" applyBorder="1" applyAlignment="1">
      <alignment horizontal="center" vertical="center" wrapText="1"/>
    </xf>
    <xf numFmtId="0" fontId="5" fillId="0" borderId="3" xfId="2" applyBorder="1" applyAlignment="1">
      <alignment horizontal="center" vertical="center" wrapText="1"/>
    </xf>
    <xf numFmtId="0" fontId="5" fillId="0" borderId="0" xfId="2" applyAlignment="1">
      <alignment wrapText="1"/>
    </xf>
    <xf numFmtId="0" fontId="5" fillId="0" borderId="4" xfId="2" applyBorder="1" applyAlignment="1">
      <alignment horizontal="center" vertical="center" wrapText="1"/>
    </xf>
    <xf numFmtId="0" fontId="5" fillId="0" borderId="1" xfId="2" applyBorder="1"/>
    <xf numFmtId="0" fontId="7" fillId="0" borderId="1" xfId="2" applyFont="1" applyBorder="1" applyAlignment="1">
      <alignment horizontal="left" wrapText="1"/>
    </xf>
    <xf numFmtId="4" fontId="5" fillId="0" borderId="1" xfId="2" applyNumberFormat="1" applyBorder="1"/>
    <xf numFmtId="165" fontId="5" fillId="0" borderId="1" xfId="2" applyNumberFormat="1" applyBorder="1"/>
    <xf numFmtId="166" fontId="0" fillId="0" borderId="2" xfId="3" applyNumberFormat="1" applyFont="1" applyBorder="1"/>
    <xf numFmtId="0" fontId="5" fillId="0" borderId="5" xfId="2" applyBorder="1"/>
    <xf numFmtId="165" fontId="5" fillId="0" borderId="0" xfId="2" applyNumberFormat="1"/>
    <xf numFmtId="4" fontId="5" fillId="0" borderId="0" xfId="2" applyNumberFormat="1"/>
    <xf numFmtId="0" fontId="5" fillId="0" borderId="6" xfId="2" applyBorder="1"/>
    <xf numFmtId="0" fontId="8" fillId="0" borderId="7" xfId="2" applyFont="1" applyFill="1" applyBorder="1" applyAlignment="1">
      <alignment horizontal="left" wrapText="1"/>
    </xf>
    <xf numFmtId="0" fontId="6" fillId="0" borderId="1" xfId="2" applyFont="1" applyBorder="1"/>
    <xf numFmtId="165" fontId="6" fillId="0" borderId="1" xfId="2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1" fillId="0" borderId="0" xfId="6"/>
    <xf numFmtId="0" fontId="12" fillId="0" borderId="0" xfId="6" applyFont="1"/>
    <xf numFmtId="0" fontId="11" fillId="0" borderId="0" xfId="6" applyBorder="1"/>
    <xf numFmtId="49" fontId="12" fillId="0" borderId="0" xfId="6" applyNumberFormat="1" applyFont="1" applyBorder="1" applyAlignment="1">
      <alignment horizontal="center" vertical="center" wrapText="1" shrinkToFit="1"/>
    </xf>
    <xf numFmtId="0" fontId="11" fillId="0" borderId="1" xfId="6" applyFont="1" applyBorder="1" applyAlignment="1">
      <alignment horizontal="center" vertical="center"/>
    </xf>
    <xf numFmtId="49" fontId="13" fillId="0" borderId="1" xfId="6" applyNumberFormat="1" applyFont="1" applyBorder="1" applyAlignment="1">
      <alignment horizontal="center" vertical="center"/>
    </xf>
    <xf numFmtId="4" fontId="13" fillId="0" borderId="1" xfId="6" applyNumberFormat="1" applyFont="1" applyBorder="1" applyAlignment="1">
      <alignment horizontal="center" vertical="center" wrapText="1"/>
    </xf>
    <xf numFmtId="4" fontId="13" fillId="0" borderId="1" xfId="6" applyNumberFormat="1" applyFont="1" applyBorder="1" applyAlignment="1">
      <alignment horizontal="center" vertical="center"/>
    </xf>
    <xf numFmtId="0" fontId="11" fillId="0" borderId="2" xfId="6" applyFont="1" applyBorder="1" applyAlignment="1">
      <alignment horizontal="center" vertical="center" wrapText="1"/>
    </xf>
    <xf numFmtId="0" fontId="11" fillId="0" borderId="3" xfId="6" applyFont="1" applyBorder="1" applyAlignment="1">
      <alignment horizontal="center" vertical="center"/>
    </xf>
    <xf numFmtId="3" fontId="13" fillId="0" borderId="1" xfId="6" applyNumberFormat="1" applyFont="1" applyBorder="1" applyAlignment="1">
      <alignment horizontal="center" vertical="center"/>
    </xf>
    <xf numFmtId="0" fontId="11" fillId="0" borderId="6" xfId="6" applyFont="1" applyBorder="1" applyAlignment="1">
      <alignment horizontal="center" vertical="center"/>
    </xf>
    <xf numFmtId="0" fontId="11" fillId="0" borderId="1" xfId="6" applyBorder="1"/>
    <xf numFmtId="0" fontId="7" fillId="0" borderId="1" xfId="6" applyFont="1" applyBorder="1" applyAlignment="1">
      <alignment horizontal="left" wrapText="1"/>
    </xf>
    <xf numFmtId="167" fontId="14" fillId="0" borderId="1" xfId="6" applyNumberFormat="1" applyFont="1" applyBorder="1" applyAlignment="1">
      <alignment wrapText="1"/>
    </xf>
    <xf numFmtId="0" fontId="13" fillId="0" borderId="1" xfId="6" applyNumberFormat="1" applyFont="1" applyBorder="1" applyAlignment="1">
      <alignment horizontal="center" wrapText="1"/>
    </xf>
    <xf numFmtId="166" fontId="0" fillId="0" borderId="2" xfId="7" applyNumberFormat="1" applyFont="1" applyBorder="1"/>
    <xf numFmtId="0" fontId="11" fillId="0" borderId="6" xfId="6" applyBorder="1"/>
    <xf numFmtId="49" fontId="13" fillId="0" borderId="1" xfId="6" applyNumberFormat="1" applyFont="1" applyFill="1" applyBorder="1" applyAlignment="1">
      <alignment wrapText="1"/>
    </xf>
    <xf numFmtId="167" fontId="11" fillId="0" borderId="1" xfId="6" applyNumberFormat="1" applyBorder="1"/>
    <xf numFmtId="0" fontId="11" fillId="0" borderId="2" xfId="6" applyBorder="1"/>
    <xf numFmtId="0" fontId="11" fillId="0" borderId="4" xfId="6" applyBorder="1"/>
    <xf numFmtId="0" fontId="11" fillId="0" borderId="0" xfId="6" applyFont="1"/>
    <xf numFmtId="0" fontId="16" fillId="0" borderId="1" xfId="6" applyFont="1" applyBorder="1" applyAlignment="1">
      <alignment horizontal="center" vertical="center"/>
    </xf>
    <xf numFmtId="0" fontId="16" fillId="3" borderId="1" xfId="6" applyFont="1" applyFill="1" applyBorder="1" applyAlignment="1">
      <alignment horizontal="center" vertical="center" wrapText="1"/>
    </xf>
    <xf numFmtId="165" fontId="16" fillId="3" borderId="1" xfId="6" applyNumberFormat="1" applyFont="1" applyFill="1" applyBorder="1" applyAlignment="1">
      <alignment horizontal="center" vertical="center" wrapText="1"/>
    </xf>
    <xf numFmtId="0" fontId="11" fillId="0" borderId="1" xfId="6" applyBorder="1" applyAlignment="1">
      <alignment horizontal="center" vertical="center"/>
    </xf>
    <xf numFmtId="165" fontId="11" fillId="0" borderId="1" xfId="6" applyNumberFormat="1" applyFill="1" applyBorder="1"/>
    <xf numFmtId="4" fontId="11" fillId="0" borderId="0" xfId="6" applyNumberFormat="1"/>
    <xf numFmtId="0" fontId="7" fillId="0" borderId="1" xfId="6" applyFont="1" applyFill="1" applyBorder="1" applyAlignment="1">
      <alignment horizontal="left" wrapText="1"/>
    </xf>
    <xf numFmtId="0" fontId="11" fillId="0" borderId="0" xfId="6" applyFill="1"/>
    <xf numFmtId="165" fontId="12" fillId="0" borderId="1" xfId="6" applyNumberFormat="1" applyFont="1" applyFill="1" applyBorder="1"/>
    <xf numFmtId="165" fontId="11" fillId="0" borderId="0" xfId="6" applyNumberFormat="1" applyFill="1"/>
    <xf numFmtId="0" fontId="16" fillId="0" borderId="2" xfId="6" applyFont="1" applyBorder="1" applyAlignment="1">
      <alignment horizontal="center" vertical="center" wrapText="1"/>
    </xf>
    <xf numFmtId="0" fontId="11" fillId="0" borderId="2" xfId="6" applyFont="1" applyBorder="1" applyAlignment="1">
      <alignment horizontal="center" vertical="center"/>
    </xf>
    <xf numFmtId="9" fontId="0" fillId="0" borderId="2" xfId="7" applyNumberFormat="1" applyFont="1" applyFill="1" applyBorder="1"/>
    <xf numFmtId="0" fontId="16" fillId="0" borderId="3" xfId="6" applyFont="1" applyBorder="1" applyAlignment="1">
      <alignment horizontal="center" vertical="center"/>
    </xf>
    <xf numFmtId="0" fontId="11" fillId="0" borderId="6" xfId="6" applyFont="1" applyBorder="1" applyAlignment="1">
      <alignment horizontal="center" vertical="center" wrapText="1"/>
    </xf>
    <xf numFmtId="0" fontId="11" fillId="0" borderId="6" xfId="6" applyFill="1" applyBorder="1"/>
    <xf numFmtId="0" fontId="12" fillId="0" borderId="1" xfId="6" applyFont="1" applyFill="1" applyBorder="1"/>
    <xf numFmtId="0" fontId="11" fillId="0" borderId="2" xfId="6" applyBorder="1" applyAlignment="1">
      <alignment horizontal="center" vertical="center" wrapText="1"/>
    </xf>
    <xf numFmtId="0" fontId="11" fillId="0" borderId="3" xfId="6" applyBorder="1" applyAlignment="1">
      <alignment horizontal="center" vertical="center"/>
    </xf>
    <xf numFmtId="49" fontId="13" fillId="0" borderId="1" xfId="6" applyNumberFormat="1" applyFont="1" applyBorder="1" applyAlignment="1">
      <alignment horizontal="center" vertical="center" wrapText="1"/>
    </xf>
    <xf numFmtId="49" fontId="13" fillId="0" borderId="6" xfId="6" applyNumberFormat="1" applyFont="1" applyBorder="1" applyAlignment="1">
      <alignment horizontal="center" vertical="center" wrapText="1"/>
    </xf>
    <xf numFmtId="167" fontId="13" fillId="0" borderId="1" xfId="6" applyNumberFormat="1" applyFont="1" applyBorder="1" applyAlignment="1">
      <alignment wrapText="1"/>
    </xf>
    <xf numFmtId="4" fontId="11" fillId="0" borderId="1" xfId="6" applyNumberFormat="1" applyBorder="1"/>
    <xf numFmtId="9" fontId="0" fillId="0" borderId="2" xfId="7" applyFont="1" applyBorder="1"/>
    <xf numFmtId="43" fontId="13" fillId="0" borderId="1" xfId="22" applyFont="1" applyBorder="1" applyAlignment="1">
      <alignment wrapText="1"/>
    </xf>
    <xf numFmtId="4" fontId="0" fillId="0" borderId="1" xfId="22" applyNumberFormat="1" applyFont="1" applyBorder="1"/>
    <xf numFmtId="167" fontId="11" fillId="0" borderId="1" xfId="6" applyNumberFormat="1" applyFont="1" applyBorder="1"/>
    <xf numFmtId="4" fontId="11" fillId="0" borderId="1" xfId="6" applyNumberFormat="1" applyFont="1" applyBorder="1"/>
    <xf numFmtId="0" fontId="0" fillId="0" borderId="1" xfId="0" applyFill="1" applyBorder="1" applyAlignment="1">
      <alignment horizontal="center"/>
    </xf>
    <xf numFmtId="0" fontId="18" fillId="0" borderId="0" xfId="31" applyBorder="1"/>
    <xf numFmtId="0" fontId="18" fillId="0" borderId="0" xfId="31"/>
    <xf numFmtId="0" fontId="18" fillId="0" borderId="1" xfId="31" applyBorder="1"/>
    <xf numFmtId="49" fontId="13" fillId="0" borderId="1" xfId="32" applyNumberFormat="1" applyFont="1" applyBorder="1" applyAlignment="1">
      <alignment wrapText="1"/>
    </xf>
    <xf numFmtId="4" fontId="19" fillId="0" borderId="1" xfId="33" applyNumberFormat="1" applyFont="1" applyBorder="1" applyAlignment="1">
      <alignment horizontal="right" wrapText="1"/>
    </xf>
    <xf numFmtId="4" fontId="18" fillId="0" borderId="1" xfId="31" applyNumberFormat="1" applyBorder="1"/>
    <xf numFmtId="49" fontId="13" fillId="0" borderId="1" xfId="32" applyNumberFormat="1" applyFont="1" applyFill="1" applyBorder="1" applyAlignment="1">
      <alignment wrapText="1"/>
    </xf>
    <xf numFmtId="4" fontId="19" fillId="0" borderId="1" xfId="33" applyNumberFormat="1" applyFont="1" applyFill="1" applyBorder="1" applyAlignment="1">
      <alignment horizontal="right" wrapText="1"/>
    </xf>
    <xf numFmtId="4" fontId="18" fillId="0" borderId="1" xfId="31" applyNumberFormat="1" applyFill="1" applyBorder="1"/>
    <xf numFmtId="0" fontId="18" fillId="0" borderId="0" xfId="31" applyFill="1"/>
    <xf numFmtId="4" fontId="19" fillId="0" borderId="1" xfId="31" applyNumberFormat="1" applyFont="1" applyBorder="1" applyAlignment="1">
      <alignment horizontal="right" wrapText="1"/>
    </xf>
    <xf numFmtId="0" fontId="18" fillId="0" borderId="1" xfId="31" applyBorder="1" applyAlignment="1">
      <alignment horizontal="center"/>
    </xf>
    <xf numFmtId="0" fontId="18" fillId="0" borderId="2" xfId="31" applyBorder="1" applyAlignment="1">
      <alignment horizontal="center"/>
    </xf>
    <xf numFmtId="0" fontId="18" fillId="0" borderId="11" xfId="31" applyBorder="1" applyAlignment="1">
      <alignment horizontal="center"/>
    </xf>
    <xf numFmtId="0" fontId="18" fillId="0" borderId="1" xfId="31" applyBorder="1" applyAlignment="1">
      <alignment horizontal="center" vertical="center"/>
    </xf>
    <xf numFmtId="0" fontId="18" fillId="0" borderId="12" xfId="31" applyBorder="1" applyAlignment="1">
      <alignment horizontal="center"/>
    </xf>
    <xf numFmtId="4" fontId="0" fillId="0" borderId="1" xfId="34" applyNumberFormat="1" applyFont="1" applyBorder="1"/>
    <xf numFmtId="4" fontId="0" fillId="0" borderId="1" xfId="34" applyNumberFormat="1" applyFont="1" applyFill="1" applyBorder="1"/>
    <xf numFmtId="4" fontId="0" fillId="0" borderId="2" xfId="35" applyNumberFormat="1" applyFont="1" applyBorder="1"/>
    <xf numFmtId="4" fontId="0" fillId="0" borderId="2" xfId="35" applyNumberFormat="1" applyFont="1" applyFill="1" applyBorder="1"/>
    <xf numFmtId="0" fontId="18" fillId="0" borderId="13" xfId="31" applyBorder="1" applyAlignment="1">
      <alignment horizontal="center"/>
    </xf>
    <xf numFmtId="4" fontId="18" fillId="0" borderId="11" xfId="31" applyNumberFormat="1" applyBorder="1"/>
    <xf numFmtId="4" fontId="18" fillId="0" borderId="11" xfId="31" applyNumberFormat="1" applyFill="1" applyBorder="1"/>
    <xf numFmtId="4" fontId="18" fillId="0" borderId="15" xfId="31" applyNumberFormat="1" applyBorder="1"/>
    <xf numFmtId="4" fontId="0" fillId="0" borderId="16" xfId="35" applyNumberFormat="1" applyFont="1" applyBorder="1"/>
    <xf numFmtId="4" fontId="18" fillId="0" borderId="15" xfId="31" applyNumberFormat="1" applyFill="1" applyBorder="1"/>
    <xf numFmtId="4" fontId="0" fillId="0" borderId="16" xfId="35" applyNumberFormat="1" applyFont="1" applyFill="1" applyBorder="1"/>
    <xf numFmtId="166" fontId="0" fillId="0" borderId="1" xfId="35" applyNumberFormat="1" applyFont="1" applyBorder="1"/>
    <xf numFmtId="0" fontId="18" fillId="0" borderId="16" xfId="31" applyBorder="1" applyAlignment="1">
      <alignment horizontal="center" vertical="center"/>
    </xf>
    <xf numFmtId="0" fontId="18" fillId="0" borderId="6" xfId="31" applyBorder="1" applyAlignment="1">
      <alignment horizontal="center"/>
    </xf>
    <xf numFmtId="0" fontId="18" fillId="0" borderId="6" xfId="31" applyBorder="1"/>
    <xf numFmtId="0" fontId="18" fillId="0" borderId="4" xfId="31" applyBorder="1"/>
    <xf numFmtId="4" fontId="19" fillId="0" borderId="7" xfId="33" applyNumberFormat="1" applyFont="1" applyBorder="1" applyAlignment="1">
      <alignment horizontal="right" wrapText="1"/>
    </xf>
    <xf numFmtId="4" fontId="18" fillId="0" borderId="7" xfId="31" applyNumberFormat="1" applyBorder="1"/>
    <xf numFmtId="4" fontId="0" fillId="0" borderId="7" xfId="34" applyNumberFormat="1" applyFont="1" applyBorder="1"/>
    <xf numFmtId="4" fontId="0" fillId="0" borderId="18" xfId="35" applyNumberFormat="1" applyFont="1" applyBorder="1"/>
    <xf numFmtId="0" fontId="18" fillId="0" borderId="16" xfId="31" applyBorder="1" applyAlignment="1">
      <alignment horizontal="center"/>
    </xf>
    <xf numFmtId="0" fontId="18" fillId="0" borderId="15" xfId="31" applyBorder="1" applyAlignment="1">
      <alignment horizontal="center"/>
    </xf>
    <xf numFmtId="0" fontId="18" fillId="0" borderId="15" xfId="31" applyBorder="1" applyAlignment="1">
      <alignment horizontal="center" vertical="center"/>
    </xf>
    <xf numFmtId="0" fontId="18" fillId="0" borderId="19" xfId="31" applyBorder="1"/>
    <xf numFmtId="4" fontId="18" fillId="0" borderId="2" xfId="31" applyNumberFormat="1" applyBorder="1"/>
    <xf numFmtId="4" fontId="18" fillId="0" borderId="2" xfId="31" applyNumberFormat="1" applyFill="1" applyBorder="1"/>
    <xf numFmtId="0" fontId="18" fillId="0" borderId="16" xfId="31" applyBorder="1"/>
    <xf numFmtId="166" fontId="0" fillId="0" borderId="2" xfId="35" applyNumberFormat="1" applyFont="1" applyBorder="1"/>
    <xf numFmtId="9" fontId="0" fillId="0" borderId="6" xfId="1" applyNumberFormat="1" applyFont="1" applyBorder="1"/>
    <xf numFmtId="0" fontId="21" fillId="0" borderId="0" xfId="31" applyFont="1"/>
    <xf numFmtId="0" fontId="0" fillId="0" borderId="1" xfId="0" applyBorder="1" applyAlignment="1">
      <alignment horizontal="center" vertical="center" wrapText="1"/>
    </xf>
    <xf numFmtId="0" fontId="18" fillId="0" borderId="0" xfId="33"/>
    <xf numFmtId="0" fontId="18" fillId="0" borderId="1" xfId="33" applyBorder="1" applyAlignment="1">
      <alignment horizontal="center" vertical="center"/>
    </xf>
    <xf numFmtId="0" fontId="18" fillId="0" borderId="1" xfId="33" applyBorder="1" applyAlignment="1">
      <alignment horizontal="center" vertical="center" wrapText="1"/>
    </xf>
    <xf numFmtId="0" fontId="18" fillId="0" borderId="1" xfId="33" applyBorder="1" applyAlignment="1">
      <alignment horizontal="center"/>
    </xf>
    <xf numFmtId="0" fontId="18" fillId="0" borderId="1" xfId="33" applyBorder="1" applyAlignment="1">
      <alignment horizontal="center" wrapText="1"/>
    </xf>
    <xf numFmtId="4" fontId="18" fillId="0" borderId="1" xfId="33" applyNumberFormat="1" applyBorder="1"/>
    <xf numFmtId="0" fontId="18" fillId="0" borderId="1" xfId="33" applyBorder="1"/>
    <xf numFmtId="0" fontId="11" fillId="0" borderId="1" xfId="6" applyBorder="1" applyAlignment="1">
      <alignment horizontal="center" vertical="center" wrapText="1"/>
    </xf>
    <xf numFmtId="0" fontId="18" fillId="0" borderId="0" xfId="33" applyAlignment="1">
      <alignment horizontal="center"/>
    </xf>
    <xf numFmtId="0" fontId="18" fillId="0" borderId="0" xfId="33" applyAlignment="1">
      <alignment horizontal="center" vertical="center"/>
    </xf>
    <xf numFmtId="0" fontId="18" fillId="0" borderId="2" xfId="33" applyBorder="1" applyAlignment="1">
      <alignment horizontal="center" vertical="center" wrapText="1"/>
    </xf>
    <xf numFmtId="0" fontId="18" fillId="0" borderId="2" xfId="33" applyBorder="1" applyAlignment="1">
      <alignment horizontal="center"/>
    </xf>
    <xf numFmtId="4" fontId="18" fillId="0" borderId="2" xfId="33" applyNumberFormat="1" applyBorder="1"/>
    <xf numFmtId="0" fontId="18" fillId="0" borderId="3" xfId="33" applyBorder="1" applyAlignment="1">
      <alignment horizontal="center" vertical="center"/>
    </xf>
    <xf numFmtId="0" fontId="18" fillId="0" borderId="6" xfId="33" applyBorder="1" applyAlignment="1">
      <alignment horizontal="center"/>
    </xf>
    <xf numFmtId="0" fontId="18" fillId="0" borderId="6" xfId="33" applyBorder="1"/>
    <xf numFmtId="0" fontId="18" fillId="0" borderId="4" xfId="33" applyBorder="1"/>
    <xf numFmtId="0" fontId="21" fillId="0" borderId="0" xfId="33" applyFont="1"/>
    <xf numFmtId="0" fontId="18" fillId="0" borderId="2" xfId="33" applyBorder="1" applyAlignment="1">
      <alignment horizontal="center" vertical="center"/>
    </xf>
    <xf numFmtId="0" fontId="18" fillId="0" borderId="6" xfId="33" applyBorder="1" applyAlignment="1">
      <alignment horizontal="center" vertical="center"/>
    </xf>
    <xf numFmtId="0" fontId="7" fillId="0" borderId="1" xfId="33" applyFont="1" applyBorder="1" applyAlignment="1">
      <alignment horizontal="left" wrapText="1"/>
    </xf>
    <xf numFmtId="4" fontId="18" fillId="0" borderId="2" xfId="33" applyNumberFormat="1" applyBorder="1" applyAlignment="1">
      <alignment horizontal="right"/>
    </xf>
    <xf numFmtId="167" fontId="18" fillId="0" borderId="0" xfId="33" applyNumberFormat="1"/>
    <xf numFmtId="0" fontId="18" fillId="0" borderId="8" xfId="33" applyFill="1" applyBorder="1"/>
    <xf numFmtId="0" fontId="7" fillId="0" borderId="8" xfId="33" applyFont="1" applyFill="1" applyBorder="1" applyAlignment="1">
      <alignment horizontal="left" wrapText="1"/>
    </xf>
    <xf numFmtId="4" fontId="18" fillId="0" borderId="0" xfId="33" applyNumberFormat="1"/>
    <xf numFmtId="0" fontId="18" fillId="0" borderId="20" xfId="33" applyFill="1" applyBorder="1"/>
    <xf numFmtId="0" fontId="7" fillId="0" borderId="20" xfId="33" applyFont="1" applyFill="1" applyBorder="1" applyAlignment="1">
      <alignment horizontal="left" wrapText="1"/>
    </xf>
    <xf numFmtId="4" fontId="18" fillId="0" borderId="20" xfId="33" applyNumberFormat="1" applyBorder="1"/>
    <xf numFmtId="0" fontId="18" fillId="0" borderId="20" xfId="33" applyBorder="1"/>
    <xf numFmtId="0" fontId="7" fillId="0" borderId="12" xfId="33" applyFont="1" applyBorder="1" applyAlignment="1">
      <alignment horizontal="left" wrapText="1"/>
    </xf>
    <xf numFmtId="4" fontId="18" fillId="0" borderId="19" xfId="33" applyNumberFormat="1" applyBorder="1"/>
    <xf numFmtId="0" fontId="18" fillId="0" borderId="21" xfId="33" applyBorder="1"/>
    <xf numFmtId="0" fontId="18" fillId="0" borderId="17" xfId="33" applyFill="1" applyBorder="1"/>
    <xf numFmtId="0" fontId="8" fillId="0" borderId="20" xfId="33" applyFont="1" applyFill="1" applyBorder="1" applyAlignment="1">
      <alignment horizontal="left" wrapText="1"/>
    </xf>
    <xf numFmtId="4" fontId="21" fillId="0" borderId="20" xfId="33" applyNumberFormat="1" applyFont="1" applyFill="1" applyBorder="1"/>
    <xf numFmtId="0" fontId="18" fillId="0" borderId="1" xfId="33" applyFill="1" applyBorder="1"/>
    <xf numFmtId="49" fontId="17" fillId="0" borderId="1" xfId="32" applyNumberFormat="1" applyFont="1" applyFill="1" applyBorder="1" applyAlignment="1">
      <alignment wrapText="1"/>
    </xf>
    <xf numFmtId="4" fontId="21" fillId="0" borderId="14" xfId="33" applyNumberFormat="1" applyFont="1" applyBorder="1"/>
    <xf numFmtId="0" fontId="18" fillId="0" borderId="10" xfId="33" applyFill="1" applyBorder="1"/>
    <xf numFmtId="0" fontId="18" fillId="0" borderId="2" xfId="33" applyBorder="1"/>
    <xf numFmtId="168" fontId="0" fillId="0" borderId="2" xfId="34" applyNumberFormat="1" applyFont="1" applyBorder="1"/>
    <xf numFmtId="0" fontId="8" fillId="0" borderId="7" xfId="33" applyFont="1" applyFill="1" applyBorder="1" applyAlignment="1">
      <alignment horizontal="left" wrapText="1"/>
    </xf>
    <xf numFmtId="0" fontId="18" fillId="0" borderId="2" xfId="33" applyBorder="1" applyAlignment="1">
      <alignment horizontal="center" wrapText="1"/>
    </xf>
    <xf numFmtId="0" fontId="18" fillId="0" borderId="3" xfId="33" applyBorder="1" applyAlignment="1">
      <alignment horizontal="center" vertical="center" wrapText="1"/>
    </xf>
    <xf numFmtId="3" fontId="18" fillId="0" borderId="2" xfId="33" applyNumberFormat="1" applyBorder="1"/>
    <xf numFmtId="3" fontId="18" fillId="0" borderId="2" xfId="33" applyNumberFormat="1" applyFill="1" applyBorder="1"/>
    <xf numFmtId="0" fontId="18" fillId="0" borderId="2" xfId="33" applyFill="1" applyBorder="1" applyAlignment="1">
      <alignment horizontal="center" vertical="center"/>
    </xf>
    <xf numFmtId="0" fontId="18" fillId="0" borderId="3" xfId="33" applyFill="1" applyBorder="1" applyAlignment="1">
      <alignment horizontal="center" vertical="center"/>
    </xf>
    <xf numFmtId="1" fontId="0" fillId="0" borderId="2" xfId="35" applyNumberFormat="1" applyFont="1" applyBorder="1"/>
    <xf numFmtId="4" fontId="13" fillId="0" borderId="1" xfId="33" applyNumberFormat="1" applyFont="1" applyBorder="1" applyAlignment="1">
      <alignment wrapText="1"/>
    </xf>
    <xf numFmtId="4" fontId="21" fillId="0" borderId="1" xfId="33" applyNumberFormat="1" applyFont="1" applyFill="1" applyBorder="1"/>
    <xf numFmtId="0" fontId="8" fillId="0" borderId="20" xfId="2" applyFont="1" applyFill="1" applyBorder="1" applyAlignment="1">
      <alignment horizontal="left" wrapText="1"/>
    </xf>
    <xf numFmtId="165" fontId="0" fillId="0" borderId="1" xfId="0" applyNumberFormat="1" applyBorder="1"/>
    <xf numFmtId="169" fontId="0" fillId="0" borderId="1" xfId="0" applyNumberFormat="1" applyBorder="1"/>
    <xf numFmtId="0" fontId="11" fillId="0" borderId="1" xfId="32" applyBorder="1" applyAlignment="1">
      <alignment horizontal="center" vertical="center"/>
    </xf>
    <xf numFmtId="0" fontId="11" fillId="0" borderId="1" xfId="32" applyFont="1" applyBorder="1" applyAlignment="1">
      <alignment horizontal="center" vertical="center"/>
    </xf>
    <xf numFmtId="0" fontId="11" fillId="0" borderId="1" xfId="32" applyBorder="1" applyAlignment="1">
      <alignment horizontal="center"/>
    </xf>
    <xf numFmtId="0" fontId="7" fillId="0" borderId="1" xfId="32" applyFont="1" applyBorder="1" applyAlignment="1">
      <alignment horizontal="left" wrapText="1"/>
    </xf>
    <xf numFmtId="0" fontId="7" fillId="0" borderId="1" xfId="32" applyFont="1" applyFill="1" applyBorder="1" applyAlignment="1">
      <alignment horizontal="left" wrapText="1"/>
    </xf>
    <xf numFmtId="0" fontId="18" fillId="0" borderId="0" xfId="33" applyBorder="1"/>
    <xf numFmtId="4" fontId="18" fillId="0" borderId="0" xfId="33" applyNumberFormat="1" applyBorder="1"/>
    <xf numFmtId="0" fontId="0" fillId="0" borderId="1" xfId="0" applyFill="1" applyBorder="1" applyAlignment="1">
      <alignment horizontal="center" vertical="center" wrapText="1"/>
    </xf>
    <xf numFmtId="0" fontId="21" fillId="3" borderId="0" xfId="33" applyFont="1" applyFill="1"/>
    <xf numFmtId="0" fontId="18" fillId="3" borderId="0" xfId="33" applyFill="1"/>
    <xf numFmtId="0" fontId="18" fillId="0" borderId="1" xfId="33" applyBorder="1" applyAlignment="1">
      <alignment wrapText="1"/>
    </xf>
    <xf numFmtId="0" fontId="18" fillId="0" borderId="1" xfId="33" applyBorder="1" applyAlignment="1">
      <alignment vertical="top" wrapText="1"/>
    </xf>
    <xf numFmtId="43" fontId="0" fillId="0" borderId="1" xfId="34" applyFont="1" applyBorder="1" applyAlignment="1">
      <alignment vertical="top"/>
    </xf>
    <xf numFmtId="43" fontId="0" fillId="0" borderId="1" xfId="34" applyFont="1" applyBorder="1"/>
    <xf numFmtId="0" fontId="18" fillId="4" borderId="1" xfId="33" applyFill="1" applyBorder="1" applyAlignment="1">
      <alignment vertical="top" wrapText="1"/>
    </xf>
    <xf numFmtId="43" fontId="0" fillId="4" borderId="1" xfId="34" applyFont="1" applyFill="1" applyBorder="1" applyAlignment="1">
      <alignment vertical="top"/>
    </xf>
    <xf numFmtId="0" fontId="18" fillId="0" borderId="0" xfId="33" applyAlignment="1">
      <alignment wrapText="1"/>
    </xf>
    <xf numFmtId="0" fontId="18" fillId="4" borderId="6" xfId="33" applyFill="1" applyBorder="1"/>
    <xf numFmtId="43" fontId="0" fillId="4" borderId="1" xfId="34" applyFont="1" applyFill="1" applyBorder="1"/>
    <xf numFmtId="0" fontId="22" fillId="0" borderId="0" xfId="33" applyFont="1"/>
    <xf numFmtId="2" fontId="23" fillId="0" borderId="0" xfId="33" applyNumberFormat="1" applyFont="1" applyAlignment="1">
      <alignment horizontal="left"/>
    </xf>
    <xf numFmtId="4" fontId="21" fillId="0" borderId="1" xfId="33" applyNumberFormat="1" applyFont="1" applyBorder="1"/>
    <xf numFmtId="0" fontId="8" fillId="0" borderId="0" xfId="33" applyFont="1" applyFill="1" applyBorder="1" applyAlignment="1">
      <alignment horizontal="left" wrapText="1"/>
    </xf>
    <xf numFmtId="0" fontId="18" fillId="0" borderId="1" xfId="33" applyFont="1" applyBorder="1" applyAlignment="1">
      <alignment horizontal="center" vertical="center"/>
    </xf>
    <xf numFmtId="0" fontId="18" fillId="0" borderId="2" xfId="33" applyFont="1" applyBorder="1" applyAlignment="1">
      <alignment horizontal="center" vertical="center"/>
    </xf>
    <xf numFmtId="0" fontId="18" fillId="0" borderId="3" xfId="33" applyFont="1" applyBorder="1" applyAlignment="1">
      <alignment horizontal="center" vertical="center"/>
    </xf>
    <xf numFmtId="0" fontId="18" fillId="0" borderId="6" xfId="33" applyBorder="1" applyAlignment="1">
      <alignment wrapText="1"/>
    </xf>
    <xf numFmtId="0" fontId="18" fillId="0" borderId="2" xfId="33" applyBorder="1" applyAlignment="1">
      <alignment wrapText="1"/>
    </xf>
    <xf numFmtId="0" fontId="18" fillId="0" borderId="6" xfId="33" applyBorder="1" applyAlignment="1">
      <alignment horizontal="center" wrapText="1"/>
    </xf>
    <xf numFmtId="0" fontId="18" fillId="0" borderId="3" xfId="33" applyBorder="1" applyAlignment="1">
      <alignment horizontal="center"/>
    </xf>
    <xf numFmtId="0" fontId="25" fillId="0" borderId="1" xfId="124" applyFont="1" applyBorder="1" applyAlignment="1">
      <alignment horizontal="left" wrapText="1"/>
    </xf>
    <xf numFmtId="0" fontId="26" fillId="0" borderId="1" xfId="124" applyFont="1" applyFill="1" applyBorder="1" applyAlignment="1">
      <alignment horizontal="right" wrapText="1"/>
    </xf>
    <xf numFmtId="4" fontId="18" fillId="0" borderId="0" xfId="33" applyNumberFormat="1" applyFill="1" applyBorder="1"/>
    <xf numFmtId="0" fontId="18" fillId="0" borderId="2" xfId="33" applyFill="1" applyBorder="1" applyAlignment="1">
      <alignment horizontal="center" vertical="center" wrapText="1"/>
    </xf>
    <xf numFmtId="0" fontId="18" fillId="0" borderId="1" xfId="125" applyNumberFormat="1" applyFont="1" applyBorder="1" applyAlignment="1">
      <alignment horizontal="right" wrapText="1"/>
    </xf>
    <xf numFmtId="3" fontId="18" fillId="0" borderId="0" xfId="33" applyNumberFormat="1" applyFont="1"/>
    <xf numFmtId="3" fontId="18" fillId="0" borderId="6" xfId="33" applyNumberFormat="1" applyBorder="1"/>
    <xf numFmtId="3" fontId="18" fillId="0" borderId="4" xfId="33" applyNumberFormat="1" applyBorder="1"/>
    <xf numFmtId="0" fontId="18" fillId="0" borderId="1" xfId="33" applyBorder="1" applyAlignment="1">
      <alignment horizontal="left" vertical="top" wrapText="1"/>
    </xf>
    <xf numFmtId="0" fontId="18" fillId="0" borderId="2" xfId="33" applyBorder="1" applyAlignment="1">
      <alignment horizontal="right" wrapText="1"/>
    </xf>
    <xf numFmtId="0" fontId="18" fillId="0" borderId="4" xfId="33" applyBorder="1" applyAlignment="1">
      <alignment wrapText="1"/>
    </xf>
    <xf numFmtId="0" fontId="18" fillId="0" borderId="1" xfId="33" applyBorder="1" applyAlignment="1">
      <alignment horizontal="right" wrapText="1"/>
    </xf>
    <xf numFmtId="169" fontId="0" fillId="0" borderId="0" xfId="0" applyNumberForma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27" fillId="0" borderId="0" xfId="0" applyFont="1" applyAlignment="1"/>
    <xf numFmtId="0" fontId="28" fillId="0" borderId="1" xfId="2" applyFont="1" applyBorder="1" applyAlignment="1">
      <alignment horizontal="center" vertical="center" wrapText="1"/>
    </xf>
    <xf numFmtId="0" fontId="28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16" fontId="29" fillId="0" borderId="1" xfId="0" applyNumberFormat="1" applyFont="1" applyBorder="1" applyAlignment="1">
      <alignment horizontal="center" vertical="center" wrapText="1"/>
    </xf>
    <xf numFmtId="16" fontId="29" fillId="0" borderId="1" xfId="0" applyNumberFormat="1" applyFont="1" applyFill="1" applyBorder="1" applyAlignment="1">
      <alignment horizontal="center" vertical="center" wrapText="1"/>
    </xf>
    <xf numFmtId="0" fontId="29" fillId="0" borderId="0" xfId="0" applyFont="1"/>
    <xf numFmtId="0" fontId="29" fillId="0" borderId="1" xfId="0" applyFont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29" fillId="0" borderId="8" xfId="0" applyFont="1" applyFill="1" applyBorder="1" applyAlignment="1">
      <alignment horizontal="center"/>
    </xf>
    <xf numFmtId="0" fontId="28" fillId="0" borderId="1" xfId="2" applyFont="1" applyBorder="1"/>
    <xf numFmtId="4" fontId="29" fillId="0" borderId="1" xfId="0" applyNumberFormat="1" applyFont="1" applyBorder="1"/>
    <xf numFmtId="3" fontId="29" fillId="0" borderId="1" xfId="0" applyNumberFormat="1" applyFont="1" applyBorder="1"/>
    <xf numFmtId="0" fontId="29" fillId="0" borderId="1" xfId="0" applyFont="1" applyBorder="1"/>
    <xf numFmtId="0" fontId="29" fillId="0" borderId="7" xfId="0" applyFont="1" applyBorder="1"/>
    <xf numFmtId="166" fontId="5" fillId="0" borderId="0" xfId="2" applyNumberFormat="1"/>
    <xf numFmtId="10" fontId="5" fillId="0" borderId="0" xfId="1" applyNumberFormat="1" applyFont="1"/>
    <xf numFmtId="170" fontId="5" fillId="0" borderId="0" xfId="2" applyNumberFormat="1"/>
    <xf numFmtId="165" fontId="5" fillId="0" borderId="0" xfId="2" applyNumberFormat="1" applyAlignment="1">
      <alignment horizontal="right"/>
    </xf>
    <xf numFmtId="0" fontId="5" fillId="0" borderId="0" xfId="2" applyAlignment="1">
      <alignment horizontal="right"/>
    </xf>
    <xf numFmtId="9" fontId="18" fillId="0" borderId="0" xfId="31" applyNumberFormat="1"/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33" applyFont="1" applyBorder="1" applyAlignment="1">
      <alignment horizontal="center" vertical="center"/>
    </xf>
    <xf numFmtId="0" fontId="2" fillId="0" borderId="1" xfId="33" applyFont="1" applyBorder="1" applyAlignment="1">
      <alignment horizontal="center" vertical="center" wrapText="1"/>
    </xf>
    <xf numFmtId="0" fontId="31" fillId="0" borderId="1" xfId="33" applyFont="1" applyBorder="1" applyAlignment="1">
      <alignment horizontal="left" wrapText="1"/>
    </xf>
    <xf numFmtId="0" fontId="0" fillId="0" borderId="0" xfId="0" applyFill="1" applyAlignment="1"/>
    <xf numFmtId="0" fontId="0" fillId="3" borderId="0" xfId="0" applyFill="1" applyAlignment="1"/>
    <xf numFmtId="0" fontId="1" fillId="0" borderId="6" xfId="31" applyFont="1" applyBorder="1" applyAlignment="1">
      <alignment horizontal="center" vertical="center"/>
    </xf>
    <xf numFmtId="0" fontId="1" fillId="0" borderId="2" xfId="31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12" fillId="0" borderId="0" xfId="6" applyFont="1" applyBorder="1" applyAlignment="1">
      <alignment horizontal="left"/>
    </xf>
    <xf numFmtId="0" fontId="18" fillId="0" borderId="9" xfId="31" applyBorder="1" applyAlignment="1">
      <alignment horizontal="center" vertical="center"/>
    </xf>
    <xf numFmtId="0" fontId="18" fillId="0" borderId="5" xfId="31" applyBorder="1" applyAlignment="1">
      <alignment horizontal="center" vertical="center"/>
    </xf>
    <xf numFmtId="0" fontId="18" fillId="0" borderId="1" xfId="31" applyBorder="1" applyAlignment="1">
      <alignment horizontal="center"/>
    </xf>
    <xf numFmtId="0" fontId="18" fillId="0" borderId="16" xfId="31" applyBorder="1" applyAlignment="1">
      <alignment horizontal="center"/>
    </xf>
    <xf numFmtId="0" fontId="18" fillId="0" borderId="12" xfId="31" applyBorder="1" applyAlignment="1">
      <alignment horizontal="center" vertical="center"/>
    </xf>
    <xf numFmtId="0" fontId="18" fillId="0" borderId="7" xfId="31" applyBorder="1" applyAlignment="1">
      <alignment horizontal="center" vertical="center"/>
    </xf>
    <xf numFmtId="0" fontId="18" fillId="0" borderId="15" xfId="31" applyBorder="1" applyAlignment="1">
      <alignment horizontal="center"/>
    </xf>
    <xf numFmtId="0" fontId="18" fillId="0" borderId="1" xfId="31" applyBorder="1" applyAlignment="1">
      <alignment horizontal="center" vertical="center"/>
    </xf>
    <xf numFmtId="0" fontId="18" fillId="0" borderId="2" xfId="31" applyBorder="1" applyAlignment="1">
      <alignment horizontal="center"/>
    </xf>
    <xf numFmtId="0" fontId="18" fillId="0" borderId="11" xfId="31" applyBorder="1" applyAlignment="1">
      <alignment horizontal="center"/>
    </xf>
    <xf numFmtId="0" fontId="18" fillId="0" borderId="6" xfId="31" applyBorder="1" applyAlignment="1">
      <alignment horizontal="center" vertical="center"/>
    </xf>
    <xf numFmtId="0" fontId="21" fillId="0" borderId="0" xfId="33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1" fillId="0" borderId="0" xfId="33" applyFont="1" applyAlignment="1">
      <alignment horizontal="left" vertical="top" wrapText="1"/>
    </xf>
  </cellXfs>
  <cellStyles count="141">
    <cellStyle name="Гиперссылка" xfId="4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2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Обычный" xfId="0" builtinId="0"/>
    <cellStyle name="Обычный 2" xfId="2"/>
    <cellStyle name="Обычный 2 2" xfId="32"/>
    <cellStyle name="Обычный 2 3" xfId="121"/>
    <cellStyle name="Обычный 2 4" xfId="124"/>
    <cellStyle name="Обычный 3" xfId="6"/>
    <cellStyle name="Обычный 3 2" xfId="33"/>
    <cellStyle name="Обычный 4" xfId="31"/>
    <cellStyle name="Обычный 5" xfId="140"/>
    <cellStyle name="Открывавшаяся гиперссылка" xfId="5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  <cellStyle name="Открывавшаяся гиперссылка" xfId="96" builtinId="9" hidden="1"/>
    <cellStyle name="Открывавшаяся гиперссылка" xfId="98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104" builtinId="9" hidden="1"/>
    <cellStyle name="Открывавшаяся гиперссылка" xfId="106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3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Процентный" xfId="1" builtinId="5"/>
    <cellStyle name="Процентный 2" xfId="3"/>
    <cellStyle name="Процентный 3" xfId="7"/>
    <cellStyle name="Процентный 4" xfId="35"/>
    <cellStyle name="Финансовый 2" xfId="22"/>
    <cellStyle name="Финансовый 2 2" xfId="125"/>
    <cellStyle name="Финансовый 3" xfId="34"/>
    <cellStyle name="Хороший 2" xfId="36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externalLink" Target="externalLinks/externalLink9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SP%20UFD%20U2/&#1060;&#1080;&#1085;%20&#1084;&#1077;&#1085;&#1077;&#1076;&#1078;&#1084;&#1077;&#1085;&#1090;/&#1080;&#1090;&#1086;&#1075;&#1086;&#1074;&#1099;&#1081;%20&#1074;&#1072;&#1088;&#1080;&#1072;&#1085;&#1090;/&#1087;&#1086;&#1082;&#1072;&#1079;&#1072;&#1090;&#1077;&#1083;&#1100;%20%202.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SP%20UFD%20U2/&#1060;&#1080;&#1085;%20&#1084;&#1077;&#1085;&#1077;&#1076;&#1078;&#1084;&#1077;&#1085;&#1090;/&#1080;&#1090;&#1086;&#1075;&#1086;&#1074;&#1099;&#1081;%20&#1074;&#1072;&#1088;&#1080;&#1072;&#1085;&#1090;/&#1087;&#1086;&#1082;&#1072;&#1079;&#1072;&#1090;&#1077;&#1083;&#1100;%202.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_FK/08/&#1052;&#1091;&#1089;&#1090;&#1072;&#1087;&#1072;&#1088;&#1086;&#1074;&#1072;%20&#1060;/&#1082;&#1072;&#1089;&#1089;&#1072;%203%20&#1058;&#1054;&#1060;&#1050;/&#1088;&#1072;&#1089;&#1093;&#1086;&#1076;&#1099;%203%20&#1058;&#1054;&#1060;&#1050;%20&#1075;&#1086;&#1076;/&#1052;&#1054;%20&#1075;&#1086;&#107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_FK/08/&#1052;&#1091;&#1089;&#1090;&#1072;&#1087;&#1072;&#1088;&#1086;&#1074;&#1072;%20&#1060;/&#1082;&#1072;&#1089;&#1089;&#1072;%203%20&#1058;&#1054;&#1060;&#1050;/&#1088;&#1072;&#1089;&#1093;&#1086;&#1076;&#1099;%203%20&#1058;&#1054;&#1060;&#1050;%20&#1075;&#1086;&#1076;/&#1052;&#1086;&#1089;&#1082;&#1074;&#1072;%20&#1075;&#1086;&#107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08/0802/2016%20&#1075;&#1086;&#1076;/08-02-05%20&#1055;&#1077;&#1088;&#1077;&#1087;&#1080;&#1089;&#1082;&#1072;%20&#1089;%20&#1058;&#1054;&#1060;&#1050;%20&#1080;%20&#1060;&#1050;&#1059;%20&#1062;&#1054;&#1050;&#1056;/&#1085;&#1077;&#1080;&#1089;&#1087;&#1086;&#1083;&#1085;&#1077;&#1085;&#1085;&#1099;&#1077;%20&#1073;&#1102;&#1076;&#1078;&#1077;&#1090;&#1085;&#1099;&#1077;%20&#1086;&#1073;&#1103;&#1079;&#1072;&#1090;&#1077;&#1083;&#1100;&#1089;&#1090;&#1074;&#1072;%202015%20&#1075;&#1086;&#1076;&#1072;/&#1050;&#1086;&#1087;&#1080;&#1103;%20sufdprint8132463680524783383%20&#1086;&#1090;%205.02.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SP%20UFD%20U2/&#1060;&#1080;&#1085;%20&#1084;&#1077;&#1085;&#1077;&#1076;&#1078;&#1084;&#1077;&#1085;&#1090;/&#1080;&#1090;&#1086;&#1075;&#1086;&#1074;&#1099;&#1081;%20&#1074;&#1072;&#1088;&#1080;&#1072;&#1085;&#1090;/&#1087;&#1086;&#1082;&#1072;&#1079;&#1072;&#1090;&#1077;&#1083;&#1100;%202.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SP%20UFD%20U2/&#1060;&#1080;&#1085;%20&#1084;&#1077;&#1085;&#1077;&#1076;&#1078;&#1084;&#1077;&#1085;&#1090;/&#1080;&#1090;&#1086;&#1075;&#1086;&#1074;&#1099;&#1081;%20&#1074;&#1072;&#1088;&#1080;&#1072;&#1085;&#1090;/&#1087;&#1086;&#1082;&#1072;&#1079;&#1072;&#1090;&#1077;&#1083;&#1100;%201.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SP%20UFD%20U2/&#1060;&#1080;&#1085;%20&#1084;&#1077;&#1085;&#1077;&#1076;&#1078;&#1084;&#1077;&#1085;&#1090;/&#1080;&#1090;&#1086;&#1075;&#1086;&#1074;&#1099;&#1081;%20&#1074;&#1072;&#1088;&#1080;&#1072;&#1085;&#1090;/&#1087;&#1086;&#1082;&#1072;&#1079;&#1072;&#1090;&#1077;&#1083;&#1100;%204.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I_ip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30221"/>
      <sheetName val="30223"/>
      <sheetName val="30224"/>
      <sheetName val="30225"/>
      <sheetName val="30226"/>
      <sheetName val="30234"/>
      <sheetName val="30291"/>
      <sheetName val="302211"/>
      <sheetName val="Лист2"/>
      <sheetName val="Лист3"/>
      <sheetName val="МО"/>
      <sheetName val="МСК"/>
      <sheetName val="МОУ"/>
      <sheetName val="Лист5"/>
    </sheetNames>
    <sheetDataSet>
      <sheetData sheetId="0"/>
      <sheetData sheetId="1">
        <row r="3">
          <cell r="B3" t="str">
            <v>УФК по Магаданской области</v>
          </cell>
          <cell r="C3">
            <v>89100.22</v>
          </cell>
        </row>
        <row r="4">
          <cell r="B4" t="str">
            <v>УФК по Хабаровскому краю</v>
          </cell>
          <cell r="C4">
            <v>17463.400000000001</v>
          </cell>
        </row>
        <row r="5">
          <cell r="B5" t="str">
            <v>УФК по Курской области</v>
          </cell>
          <cell r="C5">
            <v>3675.82</v>
          </cell>
        </row>
        <row r="6">
          <cell r="B6" t="str">
            <v>УФК по Курганской области</v>
          </cell>
          <cell r="C6">
            <v>41522.81</v>
          </cell>
        </row>
        <row r="7">
          <cell r="B7" t="str">
            <v>УФК по Белгородской области</v>
          </cell>
          <cell r="C7">
            <v>42261.440000000002</v>
          </cell>
        </row>
        <row r="8">
          <cell r="B8" t="str">
            <v>Управление Федерального казначейства по Ставропольскому краю</v>
          </cell>
          <cell r="C8">
            <v>28770.67</v>
          </cell>
        </row>
        <row r="9">
          <cell r="B9" t="str">
            <v>УФК по Орловской области</v>
          </cell>
          <cell r="C9">
            <v>21148.79</v>
          </cell>
        </row>
        <row r="10">
          <cell r="B10" t="str">
            <v>УФК по Вологодской области</v>
          </cell>
          <cell r="C10">
            <v>348.26</v>
          </cell>
        </row>
        <row r="11">
          <cell r="B11" t="str">
            <v>УФК по Архангельской области и Ненецкому автономному округу</v>
          </cell>
          <cell r="C11">
            <v>2856.33</v>
          </cell>
        </row>
        <row r="12">
          <cell r="B12" t="str">
            <v>УФК по Иркутской области</v>
          </cell>
          <cell r="C12">
            <v>37194.92</v>
          </cell>
        </row>
        <row r="13">
          <cell r="B13" t="str">
            <v>УФК по Воронежской области</v>
          </cell>
          <cell r="C13">
            <v>5268.4</v>
          </cell>
        </row>
        <row r="14">
          <cell r="B14" t="str">
            <v>УФК по Оренбургской области</v>
          </cell>
          <cell r="C14">
            <v>3979.63</v>
          </cell>
        </row>
        <row r="15">
          <cell r="B15" t="str">
            <v>УФК по Тверской области</v>
          </cell>
          <cell r="C15">
            <v>4927.09</v>
          </cell>
        </row>
        <row r="16">
          <cell r="B16" t="str">
            <v>УФК по Ярославской области</v>
          </cell>
          <cell r="C16">
            <v>41132.32</v>
          </cell>
        </row>
        <row r="17">
          <cell r="B17" t="str">
            <v>УФК по Костромской области</v>
          </cell>
          <cell r="C17">
            <v>1477.6</v>
          </cell>
        </row>
        <row r="18">
          <cell r="B18" t="str">
            <v>Управление Федерального казначейства по Ульяновской области</v>
          </cell>
          <cell r="C18">
            <v>144.94</v>
          </cell>
        </row>
        <row r="19">
          <cell r="B19" t="str">
            <v>УФК по Кабардино-Балкарской Республике</v>
          </cell>
          <cell r="C19">
            <v>132591.16</v>
          </cell>
        </row>
        <row r="20">
          <cell r="B20" t="str">
            <v>УФК по Владимирской области</v>
          </cell>
          <cell r="C20">
            <v>18073.04</v>
          </cell>
        </row>
        <row r="21">
          <cell r="B21" t="str">
            <v>УФК по Липецкой области</v>
          </cell>
          <cell r="C21">
            <v>129096.93</v>
          </cell>
        </row>
        <row r="22">
          <cell r="B22" t="str">
            <v>УФК по Республике Башкортастан</v>
          </cell>
          <cell r="C22">
            <v>41576.53</v>
          </cell>
        </row>
        <row r="23">
          <cell r="B23" t="str">
            <v>УФК по Омской области</v>
          </cell>
          <cell r="C23">
            <v>19581.22</v>
          </cell>
        </row>
        <row r="24">
          <cell r="B24" t="str">
            <v>УФК по Краснодарскому краю</v>
          </cell>
          <cell r="C24">
            <v>2738.78</v>
          </cell>
        </row>
        <row r="25">
          <cell r="B25" t="str">
            <v>УФК по Рязанской области</v>
          </cell>
          <cell r="C25">
            <v>753.29</v>
          </cell>
        </row>
        <row r="26">
          <cell r="B26" t="str">
            <v>УФК ПО СВЕРДЛОВСКОЙ ОБЛАСТИ</v>
          </cell>
          <cell r="C26">
            <v>500.05</v>
          </cell>
        </row>
        <row r="27">
          <cell r="B27" t="str">
            <v>УФК по Кировской области</v>
          </cell>
          <cell r="C27">
            <v>242570.81</v>
          </cell>
        </row>
        <row r="28">
          <cell r="B28" t="str">
            <v>УФК по Смоленской области</v>
          </cell>
          <cell r="C28">
            <v>7683.09</v>
          </cell>
        </row>
        <row r="29">
          <cell r="B29" t="str">
            <v>УФК по Псковской области</v>
          </cell>
          <cell r="C29">
            <v>440.27</v>
          </cell>
        </row>
        <row r="30">
          <cell r="B30" t="str">
            <v>УФК по Новгородской области</v>
          </cell>
          <cell r="C30">
            <v>83848.240000000005</v>
          </cell>
        </row>
        <row r="31">
          <cell r="B31" t="str">
            <v>УФК по Республике Коми</v>
          </cell>
          <cell r="C31">
            <v>89206.21</v>
          </cell>
        </row>
        <row r="32">
          <cell r="B32" t="str">
            <v>УФК по Тульской области</v>
          </cell>
          <cell r="C32">
            <v>6444.74</v>
          </cell>
        </row>
        <row r="33">
          <cell r="B33" t="str">
            <v>УФК по Пермскому краю</v>
          </cell>
          <cell r="C33">
            <v>105959.69</v>
          </cell>
        </row>
        <row r="34">
          <cell r="B34" t="str">
            <v>УФК по Республике Саха (Якутия)</v>
          </cell>
          <cell r="C34">
            <v>8.36</v>
          </cell>
        </row>
        <row r="35">
          <cell r="B35" t="str">
            <v>МЕЖРЕГИОНАЛЬНОЕ ОПЕРАЦИОННОЕ УФК</v>
          </cell>
          <cell r="C35">
            <v>190898.65</v>
          </cell>
        </row>
        <row r="36">
          <cell r="B36" t="str">
            <v>УФК по Красноярскому краю</v>
          </cell>
          <cell r="C36">
            <v>15674.17</v>
          </cell>
        </row>
        <row r="37">
          <cell r="B37" t="str">
            <v>УФК по Нижегородской области</v>
          </cell>
          <cell r="C37">
            <v>54788.01</v>
          </cell>
        </row>
        <row r="38">
          <cell r="B38" t="str">
            <v>УФК по Республике Мордовия</v>
          </cell>
          <cell r="C38">
            <v>8792.6299999999992</v>
          </cell>
        </row>
        <row r="39">
          <cell r="B39" t="str">
            <v>УФК по Пензенской области</v>
          </cell>
          <cell r="C39">
            <v>24532.13</v>
          </cell>
        </row>
        <row r="40">
          <cell r="B40" t="str">
            <v>УФК по Калужской области</v>
          </cell>
          <cell r="C40">
            <v>105831.82</v>
          </cell>
        </row>
        <row r="41">
          <cell r="B41" t="str">
            <v>УФК по Камчатскому краю</v>
          </cell>
          <cell r="C41">
            <v>1690.49</v>
          </cell>
        </row>
        <row r="42">
          <cell r="B42" t="str">
            <v>УФК по Орловской области</v>
          </cell>
          <cell r="C42">
            <v>321868.11</v>
          </cell>
        </row>
        <row r="43">
          <cell r="B43" t="str">
            <v>Управление Федерального казначейства по Ставропольскому краю</v>
          </cell>
          <cell r="C43">
            <v>432251</v>
          </cell>
        </row>
        <row r="44">
          <cell r="B44" t="str">
            <v>УФК по Белгородской области</v>
          </cell>
          <cell r="C44">
            <v>133868.69</v>
          </cell>
        </row>
        <row r="45">
          <cell r="B45" t="str">
            <v>УФК по Курганской области</v>
          </cell>
          <cell r="C45">
            <v>5236.3</v>
          </cell>
        </row>
        <row r="46">
          <cell r="B46" t="str">
            <v>УФК по Хабаровскому краю</v>
          </cell>
          <cell r="C46">
            <v>634684.21</v>
          </cell>
        </row>
        <row r="47">
          <cell r="B47" t="str">
            <v>УФК по Ленинградской области</v>
          </cell>
          <cell r="C47">
            <v>278477.90999999997</v>
          </cell>
        </row>
        <row r="48">
          <cell r="B48" t="str">
            <v>УФК по Иркутской области</v>
          </cell>
          <cell r="C48">
            <v>30145.73</v>
          </cell>
        </row>
        <row r="49">
          <cell r="B49" t="str">
            <v>УФК по Челябинской области</v>
          </cell>
          <cell r="C49">
            <v>56321.72</v>
          </cell>
        </row>
        <row r="50">
          <cell r="B50" t="str">
            <v>УФК по Магаданской области</v>
          </cell>
          <cell r="C50">
            <v>227973.27</v>
          </cell>
        </row>
        <row r="51">
          <cell r="B51" t="str">
            <v>УФК по Кемеровской области</v>
          </cell>
          <cell r="C51">
            <v>117007.93</v>
          </cell>
        </row>
        <row r="52">
          <cell r="B52" t="str">
            <v>УФК по Мурманской области</v>
          </cell>
          <cell r="C52">
            <v>358486.62</v>
          </cell>
        </row>
        <row r="53">
          <cell r="B53" t="str">
            <v>УФК по Самарской области</v>
          </cell>
          <cell r="C53">
            <v>245429.55</v>
          </cell>
        </row>
        <row r="54">
          <cell r="B54" t="str">
            <v>УФК по Кабардино-Балкарской Республике</v>
          </cell>
          <cell r="C54">
            <v>398148.56</v>
          </cell>
        </row>
        <row r="55">
          <cell r="B55" t="str">
            <v>УФК по Вологодской области</v>
          </cell>
          <cell r="C55">
            <v>99032.37</v>
          </cell>
        </row>
        <row r="56">
          <cell r="B56" t="str">
            <v>УФК по Ярославской области</v>
          </cell>
          <cell r="C56">
            <v>1468.29</v>
          </cell>
        </row>
        <row r="57">
          <cell r="B57" t="str">
            <v>УФК по Республике Башкортостан</v>
          </cell>
          <cell r="C57">
            <v>16380.42</v>
          </cell>
        </row>
        <row r="58">
          <cell r="B58" t="str">
            <v>УФК по Брянской области</v>
          </cell>
          <cell r="C58">
            <v>169165.19</v>
          </cell>
        </row>
        <row r="59">
          <cell r="B59" t="str">
            <v>УФК по Костромской области</v>
          </cell>
          <cell r="C59">
            <v>8036.32</v>
          </cell>
        </row>
        <row r="60">
          <cell r="B60" t="str">
            <v>Управление Федерального казначейства по Ульяновской области</v>
          </cell>
          <cell r="C60">
            <v>35921.56</v>
          </cell>
        </row>
        <row r="61">
          <cell r="B61" t="str">
            <v>УФК по Воронежской области</v>
          </cell>
          <cell r="C61">
            <v>25977.89</v>
          </cell>
        </row>
        <row r="62">
          <cell r="B62" t="str">
            <v>УФК по Волгоградской области</v>
          </cell>
          <cell r="C62">
            <v>20948.61</v>
          </cell>
        </row>
        <row r="63">
          <cell r="B63" t="str">
            <v>УФК по Красноярскому краю</v>
          </cell>
          <cell r="C63">
            <v>988330.23</v>
          </cell>
        </row>
        <row r="64">
          <cell r="B64" t="str">
            <v>УФК ПО СВЕРДЛОВСКОЙ ОБЛАСТИ</v>
          </cell>
          <cell r="C64">
            <v>68433.149999999994</v>
          </cell>
        </row>
        <row r="65">
          <cell r="B65" t="str">
            <v>Управление Федерального казначейства по Тамбовской области</v>
          </cell>
          <cell r="C65">
            <v>57856.91</v>
          </cell>
        </row>
        <row r="66">
          <cell r="B66" t="str">
            <v>УФК по Архангельской области и Ненецкому автономному округу</v>
          </cell>
          <cell r="C66">
            <v>249844.85</v>
          </cell>
        </row>
        <row r="67">
          <cell r="B67" t="str">
            <v>УФК по г.Москве</v>
          </cell>
          <cell r="C67">
            <v>632495.49</v>
          </cell>
        </row>
        <row r="68">
          <cell r="B68" t="str">
            <v>УФК по Тверской области</v>
          </cell>
          <cell r="C68">
            <v>214066.82</v>
          </cell>
        </row>
        <row r="69">
          <cell r="B69" t="str">
            <v>УФК по Московской области</v>
          </cell>
          <cell r="C69">
            <v>364413.12</v>
          </cell>
        </row>
        <row r="70">
          <cell r="B70" t="str">
            <v>УФК по Липецкой области</v>
          </cell>
          <cell r="C70">
            <v>559550.19999999995</v>
          </cell>
        </row>
        <row r="71">
          <cell r="B71" t="str">
            <v>УФК по Омской области</v>
          </cell>
          <cell r="C71">
            <v>872.61</v>
          </cell>
        </row>
        <row r="72">
          <cell r="B72" t="str">
            <v>МЕЖРЕГИОНАЛЬНОЕ ОПЕРАЦИОННОЕ УФК</v>
          </cell>
          <cell r="C72">
            <v>181915.91</v>
          </cell>
        </row>
        <row r="73">
          <cell r="B73" t="str">
            <v>УФК по Кировской области</v>
          </cell>
          <cell r="C73">
            <v>313672.21000000002</v>
          </cell>
        </row>
        <row r="74">
          <cell r="B74" t="str">
            <v>УФК по Ивановской области</v>
          </cell>
          <cell r="C74">
            <v>46366.31</v>
          </cell>
        </row>
        <row r="75">
          <cell r="B75" t="str">
            <v>УФК по Владимирской области</v>
          </cell>
          <cell r="C75">
            <v>8087.67</v>
          </cell>
        </row>
        <row r="76">
          <cell r="B76" t="str">
            <v>УФК по Республике Карелия</v>
          </cell>
          <cell r="C76">
            <v>35942.949999999997</v>
          </cell>
        </row>
        <row r="77">
          <cell r="B77" t="str">
            <v>УФК по Астраханской области</v>
          </cell>
          <cell r="C77">
            <v>34492.28</v>
          </cell>
        </row>
        <row r="78">
          <cell r="B78" t="str">
            <v>УФК по Краснодарскому краю</v>
          </cell>
          <cell r="C78">
            <v>8357.7000000000007</v>
          </cell>
        </row>
        <row r="79">
          <cell r="B79" t="str">
            <v>УФК по Тульской области</v>
          </cell>
          <cell r="C79">
            <v>21480.47</v>
          </cell>
        </row>
        <row r="80">
          <cell r="B80" t="str">
            <v>УФК по Ямало-Ненецкому автономному округу</v>
          </cell>
          <cell r="C80">
            <v>10768.31</v>
          </cell>
        </row>
        <row r="81">
          <cell r="B81" t="str">
            <v>УФК по Новгородской области</v>
          </cell>
          <cell r="C81">
            <v>192828.95</v>
          </cell>
        </row>
        <row r="82">
          <cell r="B82" t="str">
            <v>УФК по Пермскому краю</v>
          </cell>
          <cell r="C82">
            <v>187810.61</v>
          </cell>
        </row>
        <row r="83">
          <cell r="B83" t="str">
            <v>УФК по Калужской области</v>
          </cell>
          <cell r="C83">
            <v>554074.71</v>
          </cell>
        </row>
        <row r="84">
          <cell r="B84" t="str">
            <v>УФК по Республике Коми</v>
          </cell>
          <cell r="C84">
            <v>227024.57</v>
          </cell>
        </row>
        <row r="85">
          <cell r="B85" t="str">
            <v>УФК по Нижегородской области</v>
          </cell>
          <cell r="C85">
            <v>485249.21</v>
          </cell>
        </row>
        <row r="86">
          <cell r="B86" t="str">
            <v>УФК по Республике Мордовия</v>
          </cell>
          <cell r="C86">
            <v>354169.16</v>
          </cell>
        </row>
        <row r="87">
          <cell r="B87" t="str">
            <v>УФК по Республике Марий Эл</v>
          </cell>
          <cell r="C87">
            <v>56996.69</v>
          </cell>
        </row>
        <row r="88">
          <cell r="B88" t="str">
            <v>УФК по Камчатскому краю</v>
          </cell>
          <cell r="C88">
            <v>23849.53</v>
          </cell>
        </row>
        <row r="89">
          <cell r="B89" t="str">
            <v>УФК по Республике Татарстан</v>
          </cell>
          <cell r="C89">
            <v>126635.67</v>
          </cell>
        </row>
        <row r="90">
          <cell r="B90" t="str">
            <v>УФК по Пензенской области</v>
          </cell>
          <cell r="C90">
            <v>611423.79</v>
          </cell>
        </row>
        <row r="91">
          <cell r="B91" t="str">
            <v>УФК по Саратовской области</v>
          </cell>
          <cell r="C91">
            <v>236144.56</v>
          </cell>
        </row>
        <row r="92">
          <cell r="B92" t="str">
            <v>УФК по Республике Саха (Якутия)</v>
          </cell>
          <cell r="C92">
            <v>173824.65</v>
          </cell>
        </row>
        <row r="93">
          <cell r="B93" t="str">
            <v>Управление Федерального казначейства по Чувашской Республике</v>
          </cell>
          <cell r="C93">
            <v>87127.2</v>
          </cell>
        </row>
        <row r="94">
          <cell r="B94" t="str">
            <v>УФК по Томской области</v>
          </cell>
          <cell r="C94">
            <v>231640.63</v>
          </cell>
        </row>
        <row r="95">
          <cell r="B95" t="str">
            <v>УФК по Новосибирской области</v>
          </cell>
          <cell r="C95">
            <v>279159.39</v>
          </cell>
        </row>
        <row r="96">
          <cell r="B96" t="str">
            <v>УФК по Липецкой области</v>
          </cell>
          <cell r="C96">
            <v>3598.3</v>
          </cell>
        </row>
        <row r="97">
          <cell r="B97" t="str">
            <v>Управление Федерального казначейства по Ставропольскому краю</v>
          </cell>
          <cell r="C97">
            <v>54211.59</v>
          </cell>
        </row>
        <row r="98">
          <cell r="B98" t="str">
            <v>УФК по Кабардино-Балкарской Республике</v>
          </cell>
          <cell r="C98">
            <v>80080.160000000003</v>
          </cell>
        </row>
        <row r="99">
          <cell r="B99" t="str">
            <v>УФК по Брянской области</v>
          </cell>
          <cell r="C99">
            <v>553.44000000000005</v>
          </cell>
        </row>
        <row r="100">
          <cell r="B100" t="str">
            <v>Управление Федерального казначейства по Ставропольскому краю</v>
          </cell>
          <cell r="C100">
            <v>8726.25</v>
          </cell>
        </row>
        <row r="101">
          <cell r="B101" t="str">
            <v>УФК по Ленинградской области</v>
          </cell>
          <cell r="C101">
            <v>11542.98</v>
          </cell>
        </row>
        <row r="102">
          <cell r="B102" t="str">
            <v>УФК по Иркутской области</v>
          </cell>
          <cell r="C102">
            <v>983.34</v>
          </cell>
        </row>
        <row r="103">
          <cell r="B103" t="str">
            <v>УФК по Мурманской области</v>
          </cell>
          <cell r="C103">
            <v>34948.620000000003</v>
          </cell>
        </row>
        <row r="104">
          <cell r="B104" t="str">
            <v>УФК по Самарской области</v>
          </cell>
          <cell r="C104">
            <v>24535.439999999999</v>
          </cell>
        </row>
        <row r="105">
          <cell r="B105" t="str">
            <v>Управление Федерального казначейства по Ульяновской области</v>
          </cell>
          <cell r="C105">
            <v>346.35</v>
          </cell>
        </row>
        <row r="106">
          <cell r="B106" t="str">
            <v>УФК по Красноярскому краю</v>
          </cell>
          <cell r="C106">
            <v>16635.25</v>
          </cell>
        </row>
        <row r="107">
          <cell r="B107" t="str">
            <v>УФК по Московской области</v>
          </cell>
          <cell r="C107">
            <v>43892.49</v>
          </cell>
        </row>
        <row r="108">
          <cell r="B108" t="str">
            <v>УФК по Республике Карелия</v>
          </cell>
          <cell r="C108">
            <v>888.78</v>
          </cell>
        </row>
        <row r="109">
          <cell r="B109" t="str">
            <v>УФК по Камчатскому краю</v>
          </cell>
          <cell r="C109">
            <v>5229.5200000000004</v>
          </cell>
        </row>
        <row r="110">
          <cell r="B110" t="str">
            <v>УФК по Новосибирской области</v>
          </cell>
          <cell r="C110">
            <v>14696.47</v>
          </cell>
        </row>
        <row r="111">
          <cell r="B111" t="str">
            <v>УФК по Брянской области</v>
          </cell>
          <cell r="C111">
            <v>1715.57</v>
          </cell>
        </row>
        <row r="112">
          <cell r="B112" t="str">
            <v>УФК по Хабаровскому краю</v>
          </cell>
          <cell r="C112">
            <v>6083.32</v>
          </cell>
        </row>
        <row r="113">
          <cell r="B113" t="str">
            <v>УФК по Ленинградской области</v>
          </cell>
          <cell r="C113">
            <v>500</v>
          </cell>
        </row>
        <row r="114">
          <cell r="B114" t="str">
            <v>УФК по Иркутской области</v>
          </cell>
          <cell r="C114">
            <v>14286.2</v>
          </cell>
        </row>
        <row r="115">
          <cell r="B115" t="str">
            <v>УФК по Магаданской области</v>
          </cell>
          <cell r="C115">
            <v>48131.24</v>
          </cell>
        </row>
        <row r="116">
          <cell r="B116" t="str">
            <v>УФК по Мурманской области</v>
          </cell>
          <cell r="C116">
            <v>7707.44</v>
          </cell>
        </row>
        <row r="117">
          <cell r="B117" t="str">
            <v>УФК по Самарской области</v>
          </cell>
          <cell r="C117">
            <v>964</v>
          </cell>
        </row>
        <row r="118">
          <cell r="B118" t="str">
            <v>УФК по Кабардино-Балкарской Республике</v>
          </cell>
          <cell r="C118">
            <v>39400</v>
          </cell>
        </row>
        <row r="119">
          <cell r="B119" t="str">
            <v>УФК по Саратовской области</v>
          </cell>
          <cell r="C119">
            <v>3690</v>
          </cell>
        </row>
        <row r="120">
          <cell r="B120" t="str">
            <v>УФК по Астраханской области</v>
          </cell>
          <cell r="C120">
            <v>3400</v>
          </cell>
        </row>
        <row r="121">
          <cell r="B121" t="str">
            <v>УФК по Пермскому краю</v>
          </cell>
          <cell r="C121">
            <v>3700</v>
          </cell>
        </row>
        <row r="122">
          <cell r="B122" t="str">
            <v>УФК по Калужской области</v>
          </cell>
          <cell r="C122">
            <v>3884.3</v>
          </cell>
        </row>
        <row r="123">
          <cell r="B123" t="str">
            <v>УФК по Республике Мордовия</v>
          </cell>
          <cell r="C123">
            <v>47656.24</v>
          </cell>
        </row>
        <row r="124">
          <cell r="B124" t="str">
            <v>УФК по Камчатскому краю</v>
          </cell>
          <cell r="C124">
            <v>3500</v>
          </cell>
        </row>
        <row r="125">
          <cell r="B125" t="str">
            <v>УФК по Мурманской области</v>
          </cell>
          <cell r="C125">
            <v>10292.030000000001</v>
          </cell>
        </row>
        <row r="126">
          <cell r="B126" t="str">
            <v>УФК по Красноярскому краю</v>
          </cell>
          <cell r="C126">
            <v>49190.34</v>
          </cell>
        </row>
        <row r="127">
          <cell r="B127" t="str">
            <v>УФК по Республике Коми</v>
          </cell>
          <cell r="C127">
            <v>39158.519999999997</v>
          </cell>
        </row>
        <row r="128">
          <cell r="B128" t="str">
            <v>Управление Федерального казначейства по Республике Адыгея (Адыгея)</v>
          </cell>
          <cell r="C128">
            <v>58975.8</v>
          </cell>
        </row>
        <row r="129">
          <cell r="B129" t="str">
            <v>УФК по Республике Хакасия</v>
          </cell>
          <cell r="C129">
            <v>10725</v>
          </cell>
        </row>
        <row r="130">
          <cell r="B130" t="str">
            <v>УФК по Мурманской области</v>
          </cell>
          <cell r="C130">
            <v>10292.030000000001</v>
          </cell>
        </row>
        <row r="131">
          <cell r="B131" t="str">
            <v>УФК по Красноярскому краю</v>
          </cell>
          <cell r="C131">
            <v>49190.34</v>
          </cell>
        </row>
        <row r="132">
          <cell r="B132" t="str">
            <v>УФК по Республике Коми</v>
          </cell>
          <cell r="C132">
            <v>39158.519999999997</v>
          </cell>
        </row>
        <row r="133">
          <cell r="B133" t="str">
            <v>Управление Федерального казначейства по Республике Адыгея (Адыгея)</v>
          </cell>
          <cell r="C133">
            <v>58975.8</v>
          </cell>
        </row>
        <row r="134">
          <cell r="B134" t="str">
            <v>УФК по Республике Хакасия</v>
          </cell>
          <cell r="C134">
            <v>10725</v>
          </cell>
        </row>
        <row r="135">
          <cell r="B135" t="str">
            <v>Управление Федерального казначейства по Ставропольскому краю</v>
          </cell>
          <cell r="C135">
            <v>4000</v>
          </cell>
        </row>
        <row r="136">
          <cell r="B136" t="str">
            <v>УФК по Ханты-Мансийскому автономному округу - Югре</v>
          </cell>
          <cell r="C136">
            <v>6000</v>
          </cell>
        </row>
        <row r="137">
          <cell r="B137" t="str">
            <v>УФК по Орловской области</v>
          </cell>
          <cell r="C137">
            <v>852</v>
          </cell>
        </row>
        <row r="138">
          <cell r="B138" t="str">
            <v>Управление Федерального казначейства по Ставропольскому краю</v>
          </cell>
          <cell r="C138">
            <v>70544.88</v>
          </cell>
        </row>
        <row r="139">
          <cell r="B139" t="str">
            <v>УФК по Хабаровскому краю</v>
          </cell>
          <cell r="C139">
            <v>14.99</v>
          </cell>
        </row>
        <row r="140">
          <cell r="B140" t="str">
            <v>УФК по Иркутской области</v>
          </cell>
          <cell r="C140">
            <v>414</v>
          </cell>
        </row>
        <row r="141">
          <cell r="B141" t="str">
            <v>УФК по Кабардино-Балкарской Республике</v>
          </cell>
          <cell r="C141">
            <v>477</v>
          </cell>
        </row>
        <row r="142">
          <cell r="B142" t="str">
            <v>УФК по Вологодской области</v>
          </cell>
          <cell r="C142">
            <v>16283.53</v>
          </cell>
        </row>
        <row r="143">
          <cell r="B143" t="str">
            <v>УФК по Республике Башкортостан</v>
          </cell>
          <cell r="C143">
            <v>6335.9</v>
          </cell>
        </row>
        <row r="144">
          <cell r="B144" t="str">
            <v>УФК по Костромской области</v>
          </cell>
          <cell r="C144">
            <v>135</v>
          </cell>
        </row>
        <row r="145">
          <cell r="B145" t="str">
            <v>Управление Федерального казначейства по Ульяновской области</v>
          </cell>
          <cell r="C145">
            <v>9306.16</v>
          </cell>
        </row>
        <row r="146">
          <cell r="B146" t="str">
            <v>УФК по Красноярскому краю</v>
          </cell>
          <cell r="C146">
            <v>36182.03</v>
          </cell>
        </row>
        <row r="147">
          <cell r="B147" t="str">
            <v>УФК по Тверской области</v>
          </cell>
          <cell r="C147">
            <v>951.08</v>
          </cell>
        </row>
        <row r="148">
          <cell r="B148" t="str">
            <v>УФК по Липецкой области</v>
          </cell>
          <cell r="C148">
            <v>765</v>
          </cell>
        </row>
        <row r="149">
          <cell r="B149" t="str">
            <v>УФК по Мурманской области</v>
          </cell>
          <cell r="C149">
            <v>3366</v>
          </cell>
        </row>
        <row r="150">
          <cell r="B150" t="str">
            <v>УФК по Ленинградской области</v>
          </cell>
          <cell r="C150">
            <v>708</v>
          </cell>
        </row>
        <row r="151">
          <cell r="B151" t="str">
            <v>УФК по Рязанской области</v>
          </cell>
          <cell r="C151">
            <v>465.02</v>
          </cell>
        </row>
        <row r="152">
          <cell r="B152" t="str">
            <v>УФК по Пермскому краю</v>
          </cell>
          <cell r="C152">
            <v>10768.21</v>
          </cell>
        </row>
        <row r="153">
          <cell r="B153" t="str">
            <v>УФК по Республике Коми</v>
          </cell>
          <cell r="C153">
            <v>1299</v>
          </cell>
        </row>
        <row r="154">
          <cell r="B154" t="str">
            <v>УФК по Нижегородской области</v>
          </cell>
          <cell r="C154">
            <v>3414.1</v>
          </cell>
        </row>
        <row r="155">
          <cell r="B155" t="str">
            <v>УФК по Республике Мордовия</v>
          </cell>
          <cell r="C155">
            <v>21947.18</v>
          </cell>
        </row>
        <row r="156">
          <cell r="B156" t="str">
            <v>УФК по Самарской области</v>
          </cell>
          <cell r="C156">
            <v>141</v>
          </cell>
        </row>
        <row r="157">
          <cell r="B157" t="str">
            <v>УФК по Пензенской области</v>
          </cell>
          <cell r="C157">
            <v>5986.2</v>
          </cell>
        </row>
        <row r="158">
          <cell r="B158" t="str">
            <v>УФК по Республике Карелия</v>
          </cell>
          <cell r="C158">
            <v>7831.79</v>
          </cell>
        </row>
        <row r="159">
          <cell r="B159" t="str">
            <v>УФК по Ямало-Ненецкому автономному округу</v>
          </cell>
          <cell r="C159">
            <v>3536.64</v>
          </cell>
        </row>
        <row r="160">
          <cell r="B160" t="str">
            <v>УФК по Республике Марий Эл</v>
          </cell>
          <cell r="C160">
            <v>361.79</v>
          </cell>
        </row>
        <row r="161">
          <cell r="B161" t="str">
            <v>УФК по Республике Татарстан</v>
          </cell>
          <cell r="C161">
            <v>361.7901</v>
          </cell>
        </row>
        <row r="162">
          <cell r="B162" t="str">
            <v>УФК по Астраханской области</v>
          </cell>
          <cell r="C162">
            <v>361.79020000000003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100"/>
      <sheetName val="Лист3"/>
      <sheetName val="200"/>
      <sheetName val="300"/>
      <sheetName val="400"/>
      <sheetName val="800"/>
      <sheetName val="Лист2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"/>
      <sheetName val="расходы"/>
      <sheetName val="источники_финанс."/>
    </sheetNames>
    <sheetDataSet>
      <sheetData sheetId="0">
        <row r="30">
          <cell r="E30" t="str">
            <v>7920402250.32</v>
          </cell>
          <cell r="F30" t="str">
            <v>0</v>
          </cell>
          <cell r="G30" t="str">
            <v>0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"/>
      <sheetName val="расходы"/>
      <sheetName val="источники_финанс."/>
    </sheetNames>
    <sheetDataSet>
      <sheetData sheetId="0">
        <row r="30">
          <cell r="E30" t="str">
            <v>345370655439.06</v>
          </cell>
          <cell r="F30" t="str">
            <v>0</v>
          </cell>
          <cell r="G30" t="str">
            <v>0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Лист1 (3)"/>
      <sheetName val="Лист1 (2)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 refreshError="1"/>
      <sheetData sheetId="2">
        <row r="4">
          <cell r="C4" t="str">
            <v>УФК ПО РЕСПУБЛИКЕ АДЫГЕЯ</v>
          </cell>
          <cell r="D4">
            <v>1</v>
          </cell>
        </row>
        <row r="5">
          <cell r="C5" t="str">
            <v>УФК ПО РЕСПУБЛИКЕ АЛТАЙ</v>
          </cell>
          <cell r="D5">
            <v>2</v>
          </cell>
        </row>
        <row r="6">
          <cell r="C6" t="str">
            <v>УФК ПО РЕСПУБЛИКЕ БАШКОРТОСТАН</v>
          </cell>
          <cell r="D6">
            <v>3</v>
          </cell>
        </row>
        <row r="7">
          <cell r="C7" t="str">
            <v>УФК ПО РЕСПУБЛИКЕ БУРЯТИЯ</v>
          </cell>
          <cell r="D7">
            <v>4</v>
          </cell>
        </row>
        <row r="8">
          <cell r="C8" t="str">
            <v>УФК ПО РЕСПУБЛИКЕ ДАГЕСТАН</v>
          </cell>
          <cell r="D8">
            <v>5</v>
          </cell>
        </row>
        <row r="9">
          <cell r="C9" t="str">
            <v>УФК ПО РЕСПУБЛИКЕ ИНГУШЕТИЯ</v>
          </cell>
          <cell r="D9">
            <v>6</v>
          </cell>
        </row>
        <row r="10">
          <cell r="C10" t="str">
            <v>УФК ПО КАБАРДИНО-БАЛКАРСКОЙ РЕСПУБЛИКЕ</v>
          </cell>
          <cell r="D10">
            <v>7</v>
          </cell>
        </row>
        <row r="11">
          <cell r="C11" t="str">
            <v>УФК ПО РЕСПУБЛИКЕ КАЛМЫКИЯ</v>
          </cell>
          <cell r="D11">
            <v>8</v>
          </cell>
        </row>
        <row r="12">
          <cell r="C12" t="str">
            <v>УФК ПО КАРАЧАЕВО-ЧЕРКЕССКОЙ РЕСПУБЛИКЕ</v>
          </cell>
          <cell r="D12">
            <v>9</v>
          </cell>
        </row>
        <row r="13">
          <cell r="C13" t="str">
            <v>УФК ПО РЕСПУБЛИКЕ КАРЕЛИЯ</v>
          </cell>
          <cell r="D13">
            <v>10</v>
          </cell>
        </row>
        <row r="14">
          <cell r="C14" t="str">
            <v>УФК ПО РЕСПУБЛИКЕ КОМИ</v>
          </cell>
          <cell r="D14">
            <v>11</v>
          </cell>
        </row>
        <row r="15">
          <cell r="C15" t="str">
            <v>УФК ПО РЕСПУБЛИКЕ МАРИЙ ЭЛ</v>
          </cell>
          <cell r="D15">
            <v>12</v>
          </cell>
        </row>
        <row r="16">
          <cell r="C16" t="str">
            <v>УФК ПО РЕСПУБЛИКЕ МОРДОВИЯ</v>
          </cell>
          <cell r="D16">
            <v>13</v>
          </cell>
        </row>
        <row r="17">
          <cell r="C17" t="str">
            <v>УФК ПО РЕСПУБЛИКЕ САХА (ЯКУТИЯ)</v>
          </cell>
          <cell r="D17">
            <v>14</v>
          </cell>
        </row>
        <row r="18">
          <cell r="C18" t="str">
            <v>УФК ПО РЕСПУБЛИКЕ СЕВЕРНАЯ ОСЕТИЯ-АЛАНИЯ</v>
          </cell>
          <cell r="D18">
            <v>15</v>
          </cell>
        </row>
        <row r="19">
          <cell r="C19" t="str">
            <v>УФК ПО РЕСПУБЛИКЕ ТАТАРСТАН</v>
          </cell>
          <cell r="D19">
            <v>16</v>
          </cell>
        </row>
        <row r="20">
          <cell r="C20" t="str">
            <v>УФК ПО РЕСПУБЛИКЕ ТЫВА</v>
          </cell>
          <cell r="D20">
            <v>17</v>
          </cell>
        </row>
        <row r="21">
          <cell r="C21" t="str">
            <v>УФК ПО УДМУРТСКОЙ РЕСПУБЛИКЕ</v>
          </cell>
          <cell r="D21">
            <v>18</v>
          </cell>
        </row>
        <row r="22">
          <cell r="C22" t="str">
            <v>УФК ПО РЕСПУБЛИКЕ ХАКАСИЯ</v>
          </cell>
          <cell r="D22">
            <v>19</v>
          </cell>
        </row>
        <row r="23">
          <cell r="C23" t="str">
            <v>УФК ПО ЧЕЧЕНСКОЙ РЕСПУБЛИКЕ</v>
          </cell>
          <cell r="D23">
            <v>20</v>
          </cell>
        </row>
        <row r="24">
          <cell r="C24" t="str">
            <v>УФК ПО ЧУВАШСКОЙ РЕСПУБЛИКЕ</v>
          </cell>
          <cell r="D24">
            <v>21</v>
          </cell>
        </row>
        <row r="25">
          <cell r="C25" t="str">
            <v>УФК ПО АЛТАЙСКОМУ КРАЮ</v>
          </cell>
          <cell r="D25">
            <v>22</v>
          </cell>
        </row>
        <row r="26">
          <cell r="C26" t="str">
            <v>УФК ПО ЗАБАЙКАЛЬСКОМУ КРАЮ</v>
          </cell>
          <cell r="D26">
            <v>23</v>
          </cell>
        </row>
        <row r="27">
          <cell r="C27" t="str">
            <v>УФК ПО КАМЧАТСКОМУ КРАЮ</v>
          </cell>
          <cell r="D27">
            <v>24</v>
          </cell>
        </row>
        <row r="28">
          <cell r="C28" t="str">
            <v>УФК ПО КРАСНОДАРСКОМУ КРАЮ</v>
          </cell>
          <cell r="D28">
            <v>25</v>
          </cell>
        </row>
        <row r="29">
          <cell r="C29" t="str">
            <v>УФК ПО КРАСНОЯРСКОМУ КРАЮ</v>
          </cell>
          <cell r="D29">
            <v>26</v>
          </cell>
        </row>
        <row r="30">
          <cell r="C30" t="str">
            <v>УФК ПО ПЕРМСКОМУ КРАЮ</v>
          </cell>
          <cell r="D30">
            <v>27</v>
          </cell>
        </row>
        <row r="31">
          <cell r="C31" t="str">
            <v>УФК ПО ПРИМОРСКОМУ КРАЮ</v>
          </cell>
          <cell r="D31">
            <v>28</v>
          </cell>
        </row>
        <row r="32">
          <cell r="C32" t="str">
            <v>УФК ПО СТАВРОПОЛЬСКОМУ КРАЮ</v>
          </cell>
          <cell r="D32">
            <v>29</v>
          </cell>
        </row>
        <row r="33">
          <cell r="C33" t="str">
            <v>УФК ПО ХАБАРОВСКОМУ КРАЮ</v>
          </cell>
          <cell r="D33">
            <v>30</v>
          </cell>
        </row>
        <row r="34">
          <cell r="C34" t="str">
            <v>УФК ПО АМУРСКОЙ ОБЛАСТИ</v>
          </cell>
          <cell r="D34">
            <v>31</v>
          </cell>
        </row>
        <row r="35">
          <cell r="C35" t="str">
            <v>УФК ПО АРХАНГЕЛЬСКОЙ ОБЛАСТИ И НЕНЕЦКОМУ АВТОНОМНОМУ ОКРУГУ</v>
          </cell>
          <cell r="D35">
            <v>32</v>
          </cell>
        </row>
        <row r="36">
          <cell r="C36" t="str">
            <v>УФК ПО АСТРАХАНСКОЙ ОБЛАСТИ</v>
          </cell>
          <cell r="D36">
            <v>33</v>
          </cell>
        </row>
        <row r="37">
          <cell r="C37" t="str">
            <v>УФК ПО БЕЛГОРОДСКОЙ ОБЛАСТИ</v>
          </cell>
          <cell r="D37">
            <v>34</v>
          </cell>
        </row>
        <row r="38">
          <cell r="C38" t="str">
            <v>УФК ПО БРЯНСКОЙ ОБЛАСТИ</v>
          </cell>
          <cell r="D38">
            <v>35</v>
          </cell>
        </row>
        <row r="39">
          <cell r="C39" t="str">
            <v>УФК ПО ВЛАДИМИРСКОЙ ОБЛАСТИ</v>
          </cell>
          <cell r="D39">
            <v>36</v>
          </cell>
        </row>
        <row r="40">
          <cell r="C40" t="str">
            <v>УФК ПО ВОЛГОГРАДСКОЙ ОБЛАСТИ</v>
          </cell>
          <cell r="D40">
            <v>37</v>
          </cell>
        </row>
        <row r="41">
          <cell r="C41" t="str">
            <v>УФК ПО ВОЛОГОДСКОЙ ОБЛАСТИ</v>
          </cell>
          <cell r="D41">
            <v>38</v>
          </cell>
        </row>
        <row r="42">
          <cell r="C42" t="str">
            <v>УФК ПО ВОРОНЕЖСКОЙ ОБЛАСТИ</v>
          </cell>
          <cell r="D42">
            <v>39</v>
          </cell>
        </row>
        <row r="43">
          <cell r="C43" t="str">
            <v>УФК ПО ИВАНОВСКОЙ ОБЛАСТИ</v>
          </cell>
          <cell r="D43">
            <v>40</v>
          </cell>
        </row>
        <row r="44">
          <cell r="C44" t="str">
            <v>УФК ПО ИРКУТСКОЙ ОБЛАСТИ</v>
          </cell>
          <cell r="D44">
            <v>41</v>
          </cell>
        </row>
        <row r="45">
          <cell r="C45" t="str">
            <v>УФК ПО КАЛИНИНГРАДСКОЙ ОБЛАСТИ</v>
          </cell>
          <cell r="D45">
            <v>42</v>
          </cell>
        </row>
        <row r="46">
          <cell r="C46" t="str">
            <v>УФК ПО КАЛУЖСКОЙ ОБЛАСТИ</v>
          </cell>
          <cell r="D46">
            <v>43</v>
          </cell>
        </row>
        <row r="47">
          <cell r="C47" t="str">
            <v>УФК ПО КЕМЕРОВСКОЙ ОБЛАСТИ</v>
          </cell>
          <cell r="D47">
            <v>44</v>
          </cell>
        </row>
        <row r="48">
          <cell r="C48" t="str">
            <v>УФК ПО КИРОВСКОЙ ОБЛАСТИ</v>
          </cell>
          <cell r="D48">
            <v>45</v>
          </cell>
        </row>
        <row r="49">
          <cell r="C49" t="str">
            <v>УФК ПО КОСТРОМСКОЙ ОБЛАСТИ</v>
          </cell>
          <cell r="D49">
            <v>46</v>
          </cell>
        </row>
        <row r="50">
          <cell r="C50" t="str">
            <v>УФК ПО КУРГАНСКОЙ ОБЛАСТИ</v>
          </cell>
          <cell r="D50">
            <v>47</v>
          </cell>
        </row>
        <row r="51">
          <cell r="C51" t="str">
            <v>УФК ПО КУРСКОЙ ОБЛАСТИ</v>
          </cell>
          <cell r="D51">
            <v>48</v>
          </cell>
        </row>
        <row r="52">
          <cell r="C52" t="str">
            <v>УФК ПО ЛЕНИНГРАДСКОЙ ОБЛАСТИ</v>
          </cell>
          <cell r="D52">
            <v>49</v>
          </cell>
        </row>
        <row r="53">
          <cell r="C53" t="str">
            <v>УФК ПО ЛИПЕЦКОЙ ОБЛАСТИ</v>
          </cell>
          <cell r="D53">
            <v>50</v>
          </cell>
        </row>
        <row r="54">
          <cell r="C54" t="str">
            <v>УФК ПО МАГАДАНСКОЙ ОБЛАСТИ</v>
          </cell>
          <cell r="D54">
            <v>51</v>
          </cell>
        </row>
        <row r="55">
          <cell r="C55" t="str">
            <v>УФК ПО МОСКОВСКОЙ ОБЛАСТИ</v>
          </cell>
          <cell r="D55">
            <v>52</v>
          </cell>
        </row>
        <row r="56">
          <cell r="C56" t="str">
            <v>УФК ПО МУРМАНСКОЙ ОБЛАСТИ</v>
          </cell>
          <cell r="D56">
            <v>53</v>
          </cell>
        </row>
        <row r="57">
          <cell r="C57" t="str">
            <v>УФК ПО НИЖЕГОРОДСКОЙ ОБЛАСТИ</v>
          </cell>
          <cell r="D57">
            <v>54</v>
          </cell>
        </row>
        <row r="58">
          <cell r="C58" t="str">
            <v>УФК ПО НОВГОРОДСКОЙ ОБЛАСТИ</v>
          </cell>
          <cell r="D58">
            <v>55</v>
          </cell>
        </row>
        <row r="59">
          <cell r="C59" t="str">
            <v>УФК ПО НОВОСИБИРСКОЙ ОБЛАСТИ</v>
          </cell>
          <cell r="D59">
            <v>56</v>
          </cell>
        </row>
        <row r="60">
          <cell r="C60" t="str">
            <v>УФК ПО ОМСКОЙ ОБЛАСТИ</v>
          </cell>
          <cell r="D60">
            <v>57</v>
          </cell>
        </row>
        <row r="61">
          <cell r="C61" t="str">
            <v>УФК ПО ОРЕНБУРГСКОЙ ОБЛАСТИ</v>
          </cell>
          <cell r="D61">
            <v>58</v>
          </cell>
        </row>
        <row r="62">
          <cell r="C62" t="str">
            <v>УФК ПО ОРЛОВСКОЙ ОБЛАСТИ</v>
          </cell>
          <cell r="D62">
            <v>59</v>
          </cell>
        </row>
        <row r="63">
          <cell r="C63" t="str">
            <v>УФК ПО ПЕНЗЕНСКОЙ ОБЛАСТИ</v>
          </cell>
          <cell r="D63">
            <v>60</v>
          </cell>
        </row>
        <row r="64">
          <cell r="C64" t="str">
            <v>УФК ПО ПСКОВСКОЙ ОБЛАСТИ</v>
          </cell>
          <cell r="D64">
            <v>61</v>
          </cell>
        </row>
        <row r="65">
          <cell r="C65" t="str">
            <v>УФК ПО РОСТОВСКОЙ ОБЛАСТИ</v>
          </cell>
          <cell r="D65">
            <v>62</v>
          </cell>
        </row>
        <row r="66">
          <cell r="C66" t="str">
            <v>УФК ПО РЯЗАНСКОЙ ОБЛАСТИ</v>
          </cell>
          <cell r="D66">
            <v>63</v>
          </cell>
        </row>
        <row r="67">
          <cell r="C67" t="str">
            <v>УФК ПО САМАРСКОЙ ОБЛАСТИ</v>
          </cell>
          <cell r="D67">
            <v>64</v>
          </cell>
        </row>
        <row r="68">
          <cell r="C68" t="str">
            <v>УФК ПО САРАТОВСКОЙ ОБЛАСТИ</v>
          </cell>
          <cell r="D68">
            <v>65</v>
          </cell>
        </row>
        <row r="69">
          <cell r="C69" t="str">
            <v>УФК ПО САХАЛИНСКОЙ ОБЛАСТИ</v>
          </cell>
          <cell r="D69">
            <v>66</v>
          </cell>
        </row>
        <row r="70">
          <cell r="C70" t="str">
            <v>УФК ПО СВЕРДЛОВСКОЙ ОБЛАСТИ</v>
          </cell>
          <cell r="D70">
            <v>67</v>
          </cell>
        </row>
        <row r="71">
          <cell r="C71" t="str">
            <v>УФК ПО СМОЛЕНСКОЙ ОБЛАСТИ</v>
          </cell>
          <cell r="D71">
            <v>68</v>
          </cell>
        </row>
        <row r="72">
          <cell r="C72" t="str">
            <v>УФК ПО ТАМБОВСКОЙ ОБЛАСТИ</v>
          </cell>
          <cell r="D72">
            <v>69</v>
          </cell>
        </row>
        <row r="73">
          <cell r="C73" t="str">
            <v>УФК ПО ТВЕРСКОЙ ОБЛАСТИ</v>
          </cell>
          <cell r="D73">
            <v>70</v>
          </cell>
        </row>
        <row r="74">
          <cell r="C74" t="str">
            <v>УФК ПО ТОМСКОЙ ОБЛАСТИ</v>
          </cell>
          <cell r="D74">
            <v>71</v>
          </cell>
        </row>
        <row r="75">
          <cell r="C75" t="str">
            <v>УФК ПО ТУЛЬСКОЙ ОБЛАСТИ</v>
          </cell>
          <cell r="D75">
            <v>72</v>
          </cell>
        </row>
        <row r="76">
          <cell r="C76" t="str">
            <v>УФК ПО ТЮМЕНСКОЙ ОБЛАСТИ</v>
          </cell>
          <cell r="D76">
            <v>73</v>
          </cell>
        </row>
        <row r="77">
          <cell r="C77" t="str">
            <v>УФК ПО УЛЬЯНОВСКОЙ ОБЛАСТИ</v>
          </cell>
          <cell r="D77">
            <v>74</v>
          </cell>
        </row>
        <row r="78">
          <cell r="C78" t="str">
            <v>УФК ПО ЧЕЛЯБИНСКОЙ ОБЛАСТИ</v>
          </cell>
          <cell r="D78">
            <v>75</v>
          </cell>
        </row>
        <row r="79">
          <cell r="C79" t="str">
            <v>УФК ПО ЯРОСЛАВСКОЙ ОБЛАСТИ</v>
          </cell>
          <cell r="D79">
            <v>76</v>
          </cell>
        </row>
        <row r="80">
          <cell r="C80" t="str">
            <v>УФК ПО Г. МОСКВЕ</v>
          </cell>
          <cell r="D80">
            <v>77</v>
          </cell>
        </row>
        <row r="81">
          <cell r="C81" t="str">
            <v>УФК ПО Г. САНКТ-ПЕТЕРБУРГУ</v>
          </cell>
          <cell r="D81">
            <v>78</v>
          </cell>
        </row>
        <row r="82">
          <cell r="C82" t="str">
            <v>УФК ПО Г. СЕВАСТОПОЛЮ</v>
          </cell>
          <cell r="D82">
            <v>79</v>
          </cell>
        </row>
        <row r="83">
          <cell r="C83" t="str">
            <v>УФК ПО РЕСПУБЛИКЕ КРЫМ</v>
          </cell>
          <cell r="D83">
            <v>80</v>
          </cell>
        </row>
        <row r="84">
          <cell r="C84" t="str">
            <v>УФК ПО ЕВРЕЙСКОЙ АВТОНОМНОЙ ОБЛАСТИ</v>
          </cell>
          <cell r="D84">
            <v>81</v>
          </cell>
        </row>
        <row r="85">
          <cell r="C85" t="str">
            <v>УФК ПО ХАНТЫ-МАНСИЙСКОМУ АВТОНОМНОМУ ОКРУГУ - ЮГРЕ</v>
          </cell>
          <cell r="D85">
            <v>82</v>
          </cell>
        </row>
        <row r="86">
          <cell r="C86" t="str">
            <v>УФК ПО ЧУКОТСКОМУ АВТОНОМНОМУ ОКРУГУ</v>
          </cell>
          <cell r="D86">
            <v>83</v>
          </cell>
        </row>
        <row r="87">
          <cell r="C87" t="str">
            <v>УФК ПО ЯМАЛО-НЕНЕЦКОМУ АВТОНОМНОМУ ОКРУГУ</v>
          </cell>
          <cell r="D87">
            <v>84</v>
          </cell>
        </row>
        <row r="88">
          <cell r="C88" t="str">
            <v>МЕЖРЕГИОНАЛЬНОЕ ОПЕРАЦИОННОЕ УФК</v>
          </cell>
          <cell r="D88">
            <v>85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 по расходам"/>
      <sheetName val="БА по источникам"/>
      <sheetName val="1.1"/>
      <sheetName val="Лист1"/>
      <sheetName val="Лист2"/>
      <sheetName val="Лист4"/>
      <sheetName val="Лист5"/>
      <sheetName val="Лист6"/>
      <sheetName val="Лист7"/>
      <sheetName val="Лист8"/>
      <sheetName val="Лист9"/>
      <sheetName val="Лист10"/>
    </sheetNames>
    <sheetDataSet>
      <sheetData sheetId="0"/>
      <sheetData sheetId="1"/>
      <sheetData sheetId="2">
        <row r="5">
          <cell r="B5" t="str">
            <v>УФК ПО РЕСПУБЛИКЕ АДЫГЕЯ</v>
          </cell>
          <cell r="C5">
            <v>1950.5</v>
          </cell>
          <cell r="D5">
            <v>1226.0999999999999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14413.900000000001</v>
          </cell>
          <cell r="M5">
            <v>883.57341999999994</v>
          </cell>
          <cell r="N5">
            <v>883.71199000000001</v>
          </cell>
          <cell r="O5">
            <v>0.13857000000007247</v>
          </cell>
          <cell r="P5">
            <v>9.6136368366696354E-6</v>
          </cell>
          <cell r="Q5">
            <v>0</v>
          </cell>
          <cell r="S5">
            <v>883573.41999999993</v>
          </cell>
          <cell r="T5">
            <v>883711.99</v>
          </cell>
          <cell r="U5">
            <v>138.57000000006519</v>
          </cell>
          <cell r="V5">
            <v>1</v>
          </cell>
        </row>
        <row r="6">
          <cell r="B6" t="str">
            <v>УФК ПО РЕСПУБЛИКЕ АЛТАЙ</v>
          </cell>
          <cell r="C6">
            <v>2995.6</v>
          </cell>
          <cell r="D6">
            <v>1765.3</v>
          </cell>
          <cell r="E6">
            <v>0</v>
          </cell>
          <cell r="F6">
            <v>9854.8000000000011</v>
          </cell>
          <cell r="G6">
            <v>0</v>
          </cell>
          <cell r="H6">
            <v>3237.5</v>
          </cell>
          <cell r="I6">
            <v>0</v>
          </cell>
          <cell r="J6">
            <v>0</v>
          </cell>
          <cell r="K6">
            <v>0</v>
          </cell>
          <cell r="L6">
            <v>17853.199999999997</v>
          </cell>
          <cell r="M6">
            <v>59.895499999999998</v>
          </cell>
          <cell r="N6">
            <v>60.036410000000004</v>
          </cell>
          <cell r="O6">
            <v>0.1409100000000052</v>
          </cell>
          <cell r="P6">
            <v>7.8927027087583866E-6</v>
          </cell>
          <cell r="Q6">
            <v>0</v>
          </cell>
          <cell r="S6">
            <v>59895.5</v>
          </cell>
          <cell r="T6">
            <v>60036.41</v>
          </cell>
          <cell r="U6">
            <v>140.91000000000349</v>
          </cell>
          <cell r="V6">
            <v>2</v>
          </cell>
        </row>
        <row r="7">
          <cell r="B7" t="str">
            <v>УФК ПО РЕСПУБЛИКЕ БАШКОРТОСТАН</v>
          </cell>
          <cell r="C7">
            <v>5085.7</v>
          </cell>
          <cell r="D7">
            <v>5587</v>
          </cell>
          <cell r="E7">
            <v>3335.5</v>
          </cell>
          <cell r="F7">
            <v>27749.9</v>
          </cell>
          <cell r="G7">
            <v>0</v>
          </cell>
          <cell r="H7">
            <v>3353</v>
          </cell>
          <cell r="I7">
            <v>0</v>
          </cell>
          <cell r="J7">
            <v>0</v>
          </cell>
          <cell r="K7">
            <v>0</v>
          </cell>
          <cell r="L7">
            <v>45111.100000000006</v>
          </cell>
          <cell r="M7">
            <v>2595.9439300000008</v>
          </cell>
          <cell r="N7">
            <v>3619.6063200000003</v>
          </cell>
          <cell r="O7">
            <v>1023.6623899999995</v>
          </cell>
          <cell r="P7">
            <v>2.2692029012815015E-2</v>
          </cell>
          <cell r="Q7">
            <v>0</v>
          </cell>
          <cell r="S7">
            <v>2595943.9300000006</v>
          </cell>
          <cell r="T7">
            <v>3619606.3200000003</v>
          </cell>
          <cell r="U7">
            <v>1023662.3899999997</v>
          </cell>
          <cell r="V7">
            <v>3</v>
          </cell>
        </row>
        <row r="8">
          <cell r="B8" t="str">
            <v>УФК ПО РЕСПУБЛИКЕ БУРЯТИЯ</v>
          </cell>
          <cell r="C8">
            <v>3611.1</v>
          </cell>
          <cell r="D8">
            <v>1907.5</v>
          </cell>
          <cell r="E8">
            <v>0</v>
          </cell>
          <cell r="F8">
            <v>22397.5</v>
          </cell>
          <cell r="G8">
            <v>0</v>
          </cell>
          <cell r="H8">
            <v>2129.1999999999998</v>
          </cell>
          <cell r="I8">
            <v>0</v>
          </cell>
          <cell r="J8">
            <v>0</v>
          </cell>
          <cell r="K8">
            <v>0</v>
          </cell>
          <cell r="L8">
            <v>30045.3</v>
          </cell>
          <cell r="M8">
            <v>43.823270000000001</v>
          </cell>
          <cell r="N8">
            <v>133.93912999999998</v>
          </cell>
          <cell r="O8">
            <v>90.115859999999969</v>
          </cell>
          <cell r="P8">
            <v>2.9993330071591885E-3</v>
          </cell>
          <cell r="Q8">
            <v>0</v>
          </cell>
          <cell r="S8">
            <v>43823.270000000004</v>
          </cell>
          <cell r="T8">
            <v>133939.12999999998</v>
          </cell>
          <cell r="U8">
            <v>90115.859999999971</v>
          </cell>
          <cell r="V8">
            <v>4</v>
          </cell>
        </row>
        <row r="9">
          <cell r="B9" t="str">
            <v>УФК ПО РЕСПУБЛИКЕ ДАГЕСТАН</v>
          </cell>
          <cell r="C9">
            <v>6026.1</v>
          </cell>
          <cell r="D9">
            <v>9772.5</v>
          </cell>
          <cell r="E9">
            <v>4635</v>
          </cell>
          <cell r="F9">
            <v>20381.900000000001</v>
          </cell>
          <cell r="G9">
            <v>0</v>
          </cell>
          <cell r="H9">
            <v>12714.3</v>
          </cell>
          <cell r="I9">
            <v>0</v>
          </cell>
          <cell r="J9">
            <v>0</v>
          </cell>
          <cell r="K9">
            <v>0</v>
          </cell>
          <cell r="L9">
            <v>53529.8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</v>
          </cell>
          <cell r="S9">
            <v>0</v>
          </cell>
          <cell r="T9">
            <v>0</v>
          </cell>
          <cell r="U9">
            <v>0</v>
          </cell>
          <cell r="V9">
            <v>5</v>
          </cell>
        </row>
        <row r="10">
          <cell r="B10" t="str">
            <v>УФК ПО РЕСПУБЛИКЕ ИНГУШЕТИЯ</v>
          </cell>
          <cell r="C10">
            <v>1967.8</v>
          </cell>
          <cell r="D10">
            <v>797.9</v>
          </cell>
          <cell r="E10">
            <v>0</v>
          </cell>
          <cell r="F10">
            <v>10763.2</v>
          </cell>
          <cell r="G10">
            <v>0</v>
          </cell>
          <cell r="H10">
            <v>2330.4</v>
          </cell>
          <cell r="I10">
            <v>0</v>
          </cell>
          <cell r="J10">
            <v>0</v>
          </cell>
          <cell r="K10">
            <v>0</v>
          </cell>
          <cell r="L10">
            <v>15859.300000000001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  <cell r="S10">
            <v>0</v>
          </cell>
          <cell r="T10">
            <v>0</v>
          </cell>
          <cell r="U10">
            <v>0</v>
          </cell>
          <cell r="V10">
            <v>6</v>
          </cell>
        </row>
        <row r="11">
          <cell r="B11" t="str">
            <v>УФК ПО КАБАРДИНО-БАЛКАРСКОЙ РЕСПУБЛИКЕ</v>
          </cell>
          <cell r="C11">
            <v>3431</v>
          </cell>
          <cell r="D11">
            <v>1055</v>
          </cell>
          <cell r="E11">
            <v>0</v>
          </cell>
          <cell r="F11">
            <v>15295</v>
          </cell>
          <cell r="G11">
            <v>0</v>
          </cell>
          <cell r="H11">
            <v>2190.6999999999998</v>
          </cell>
          <cell r="I11">
            <v>0</v>
          </cell>
          <cell r="J11">
            <v>0</v>
          </cell>
          <cell r="K11">
            <v>0</v>
          </cell>
          <cell r="L11">
            <v>21971.699999999997</v>
          </cell>
          <cell r="M11">
            <v>753.14427999999998</v>
          </cell>
          <cell r="N11">
            <v>3490.7077400000003</v>
          </cell>
          <cell r="O11">
            <v>2737.5634600000003</v>
          </cell>
          <cell r="P11">
            <v>0.12459497717518447</v>
          </cell>
          <cell r="Q11">
            <v>0</v>
          </cell>
          <cell r="S11">
            <v>753144.28</v>
          </cell>
          <cell r="T11">
            <v>3490707.74</v>
          </cell>
          <cell r="U11">
            <v>2737563.46</v>
          </cell>
          <cell r="V11">
            <v>7</v>
          </cell>
        </row>
        <row r="12">
          <cell r="B12" t="str">
            <v>УФК ПО РЕСПУБЛИКЕ КАЛМЫКИЯ</v>
          </cell>
          <cell r="C12">
            <v>1573.8</v>
          </cell>
          <cell r="D12">
            <v>1994.2</v>
          </cell>
          <cell r="E12">
            <v>623.70000000000005</v>
          </cell>
          <cell r="F12">
            <v>18917.100000000002</v>
          </cell>
          <cell r="G12">
            <v>0</v>
          </cell>
          <cell r="H12">
            <v>3984</v>
          </cell>
          <cell r="I12">
            <v>0</v>
          </cell>
          <cell r="J12">
            <v>0</v>
          </cell>
          <cell r="K12">
            <v>0</v>
          </cell>
          <cell r="L12">
            <v>27092.800000000003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S12">
            <v>0</v>
          </cell>
          <cell r="T12">
            <v>0</v>
          </cell>
          <cell r="U12">
            <v>0</v>
          </cell>
          <cell r="V12">
            <v>8</v>
          </cell>
        </row>
        <row r="13">
          <cell r="B13" t="str">
            <v>УФК ПО КАРАЧАЕВО-ЧЕРКЕССКОЙ РЕСПУБЛИКЕ</v>
          </cell>
          <cell r="C13">
            <v>4810.3999999999996</v>
          </cell>
          <cell r="D13">
            <v>2711.3</v>
          </cell>
          <cell r="E13">
            <v>0</v>
          </cell>
          <cell r="F13">
            <v>29176.1</v>
          </cell>
          <cell r="G13">
            <v>0</v>
          </cell>
          <cell r="H13">
            <v>36578.800000000003</v>
          </cell>
          <cell r="I13">
            <v>0</v>
          </cell>
          <cell r="J13">
            <v>0</v>
          </cell>
          <cell r="K13">
            <v>0</v>
          </cell>
          <cell r="L13">
            <v>73276.600000000006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  <cell r="S13">
            <v>0</v>
          </cell>
          <cell r="T13">
            <v>0</v>
          </cell>
          <cell r="U13">
            <v>0</v>
          </cell>
          <cell r="V13">
            <v>9</v>
          </cell>
        </row>
        <row r="14">
          <cell r="B14" t="str">
            <v>УФК ПО РЕСПУБЛИКЕ КАРЕЛИЯ</v>
          </cell>
          <cell r="C14">
            <v>2782</v>
          </cell>
          <cell r="D14">
            <v>1777.7</v>
          </cell>
          <cell r="E14">
            <v>315</v>
          </cell>
          <cell r="F14">
            <v>17156.2</v>
          </cell>
          <cell r="G14">
            <v>0</v>
          </cell>
          <cell r="H14">
            <v>2568.6999999999998</v>
          </cell>
          <cell r="I14">
            <v>0</v>
          </cell>
          <cell r="J14">
            <v>0</v>
          </cell>
          <cell r="K14">
            <v>0</v>
          </cell>
          <cell r="L14">
            <v>24599.600000000002</v>
          </cell>
          <cell r="M14">
            <v>456.33307000000002</v>
          </cell>
          <cell r="N14">
            <v>549.00176999999996</v>
          </cell>
          <cell r="O14">
            <v>92.668699999999944</v>
          </cell>
          <cell r="P14">
            <v>3.7670815785622504E-3</v>
          </cell>
          <cell r="Q14">
            <v>0</v>
          </cell>
          <cell r="S14">
            <v>456333.07</v>
          </cell>
          <cell r="T14">
            <v>549001.77</v>
          </cell>
          <cell r="U14">
            <v>92668.700000000012</v>
          </cell>
          <cell r="V14">
            <v>10</v>
          </cell>
        </row>
        <row r="15">
          <cell r="B15" t="str">
            <v>УФК ПО РЕСПУБЛИКЕ КОМИ</v>
          </cell>
          <cell r="C15">
            <v>2415</v>
          </cell>
          <cell r="D15">
            <v>2211.5</v>
          </cell>
          <cell r="E15">
            <v>0</v>
          </cell>
          <cell r="F15">
            <v>16911.900000000001</v>
          </cell>
          <cell r="G15">
            <v>0</v>
          </cell>
          <cell r="H15">
            <v>2549.6</v>
          </cell>
          <cell r="I15">
            <v>0</v>
          </cell>
          <cell r="J15">
            <v>592.9</v>
          </cell>
          <cell r="K15">
            <v>27515.8</v>
          </cell>
          <cell r="L15">
            <v>52196.700000000004</v>
          </cell>
          <cell r="M15">
            <v>798.04777999999988</v>
          </cell>
          <cell r="N15">
            <v>1598.3249300000002</v>
          </cell>
          <cell r="O15">
            <v>800.27715000000035</v>
          </cell>
          <cell r="P15">
            <v>1.5331949146210397E-2</v>
          </cell>
          <cell r="Q15">
            <v>0</v>
          </cell>
          <cell r="S15">
            <v>798047.77999999991</v>
          </cell>
          <cell r="T15">
            <v>1598324.9300000002</v>
          </cell>
          <cell r="U15">
            <v>800277.15000000026</v>
          </cell>
          <cell r="V15">
            <v>11</v>
          </cell>
        </row>
        <row r="16">
          <cell r="B16" t="str">
            <v>УФК ПО РЕСПУБЛИКЕ МАРИЙ ЭЛ</v>
          </cell>
          <cell r="C16">
            <v>2159.1</v>
          </cell>
          <cell r="D16">
            <v>1689.9</v>
          </cell>
          <cell r="E16">
            <v>0</v>
          </cell>
          <cell r="F16">
            <v>15269</v>
          </cell>
          <cell r="G16">
            <v>0</v>
          </cell>
          <cell r="H16">
            <v>1706</v>
          </cell>
          <cell r="I16">
            <v>0</v>
          </cell>
          <cell r="J16">
            <v>0</v>
          </cell>
          <cell r="K16">
            <v>0</v>
          </cell>
          <cell r="L16">
            <v>20824</v>
          </cell>
          <cell r="M16">
            <v>1121.16554</v>
          </cell>
          <cell r="N16">
            <v>1624.8896900000002</v>
          </cell>
          <cell r="O16">
            <v>503.72415000000024</v>
          </cell>
          <cell r="P16">
            <v>2.4189596139070315E-2</v>
          </cell>
          <cell r="Q16">
            <v>0</v>
          </cell>
          <cell r="S16">
            <v>1121165.54</v>
          </cell>
          <cell r="T16">
            <v>1624889.6900000002</v>
          </cell>
          <cell r="U16">
            <v>503724.15000000014</v>
          </cell>
          <cell r="V16">
            <v>12</v>
          </cell>
        </row>
        <row r="17">
          <cell r="B17" t="str">
            <v>УФК ПО РЕСПУБЛИКЕ МОРДОВИЯ</v>
          </cell>
          <cell r="C17">
            <v>5256.8</v>
          </cell>
          <cell r="D17">
            <v>2957.8</v>
          </cell>
          <cell r="E17">
            <v>0</v>
          </cell>
          <cell r="F17">
            <v>22736.1</v>
          </cell>
          <cell r="G17">
            <v>0</v>
          </cell>
          <cell r="H17">
            <v>5520.4</v>
          </cell>
          <cell r="I17">
            <v>0</v>
          </cell>
          <cell r="J17">
            <v>0</v>
          </cell>
          <cell r="K17">
            <v>0</v>
          </cell>
          <cell r="L17">
            <v>36471.1</v>
          </cell>
          <cell r="M17">
            <v>1426.4918300000002</v>
          </cell>
          <cell r="N17">
            <v>2137.3579499999996</v>
          </cell>
          <cell r="O17">
            <v>710.86611999999946</v>
          </cell>
          <cell r="P17">
            <v>1.9491216881311491E-2</v>
          </cell>
          <cell r="Q17">
            <v>0</v>
          </cell>
          <cell r="S17">
            <v>1426491.83</v>
          </cell>
          <cell r="T17">
            <v>2137357.9499999997</v>
          </cell>
          <cell r="U17">
            <v>710866.11999999965</v>
          </cell>
          <cell r="V17">
            <v>13</v>
          </cell>
        </row>
        <row r="18">
          <cell r="B18" t="str">
            <v>УФК ПО РЕСПУБЛИКЕ САХА (ЯКУТИЯ)</v>
          </cell>
          <cell r="C18">
            <v>6264</v>
          </cell>
          <cell r="D18">
            <v>2207.1999999999998</v>
          </cell>
          <cell r="E18">
            <v>0</v>
          </cell>
          <cell r="F18">
            <v>40616.799999999996</v>
          </cell>
          <cell r="G18">
            <v>0</v>
          </cell>
          <cell r="H18">
            <v>2846.9</v>
          </cell>
          <cell r="I18">
            <v>0</v>
          </cell>
          <cell r="J18">
            <v>0</v>
          </cell>
          <cell r="K18">
            <v>0</v>
          </cell>
          <cell r="L18">
            <v>51934.899999999994</v>
          </cell>
          <cell r="M18">
            <v>1800.7895000000001</v>
          </cell>
          <cell r="N18">
            <v>2937.7313000000004</v>
          </cell>
          <cell r="O18">
            <v>1136.9418000000003</v>
          </cell>
          <cell r="P18">
            <v>2.1891672074077363E-2</v>
          </cell>
          <cell r="Q18">
            <v>0</v>
          </cell>
          <cell r="S18">
            <v>1800789.5</v>
          </cell>
          <cell r="T18">
            <v>2937731.3000000003</v>
          </cell>
          <cell r="U18">
            <v>1136941.8000000003</v>
          </cell>
          <cell r="V18">
            <v>14</v>
          </cell>
        </row>
        <row r="19">
          <cell r="B19" t="str">
            <v>УФК ПО РЕСПУБЛИКЕ СЕВЕРНАЯ ОСЕТИЯ-АЛАНИЯ</v>
          </cell>
          <cell r="C19">
            <v>3152.6</v>
          </cell>
          <cell r="D19">
            <v>2928.8</v>
          </cell>
          <cell r="E19">
            <v>0</v>
          </cell>
          <cell r="F19">
            <v>11491.5</v>
          </cell>
          <cell r="G19">
            <v>0</v>
          </cell>
          <cell r="H19">
            <v>2417.3000000000002</v>
          </cell>
          <cell r="I19">
            <v>0</v>
          </cell>
          <cell r="J19">
            <v>0</v>
          </cell>
          <cell r="K19">
            <v>0</v>
          </cell>
          <cell r="L19">
            <v>19990.2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S19">
            <v>0</v>
          </cell>
          <cell r="T19">
            <v>0</v>
          </cell>
          <cell r="U19">
            <v>0</v>
          </cell>
          <cell r="V19">
            <v>15</v>
          </cell>
        </row>
        <row r="20">
          <cell r="B20" t="str">
            <v>УФК ПО РЕСПУБЛИКЕ ТАТАРСТАН</v>
          </cell>
          <cell r="C20">
            <v>7394.9</v>
          </cell>
          <cell r="D20">
            <v>4478.5</v>
          </cell>
          <cell r="E20">
            <v>0</v>
          </cell>
          <cell r="F20">
            <v>138923.90000000002</v>
          </cell>
          <cell r="G20">
            <v>0</v>
          </cell>
          <cell r="H20">
            <v>14635</v>
          </cell>
          <cell r="I20">
            <v>0</v>
          </cell>
          <cell r="J20">
            <v>0</v>
          </cell>
          <cell r="K20">
            <v>0</v>
          </cell>
          <cell r="L20">
            <v>165432.30000000002</v>
          </cell>
          <cell r="M20">
            <v>915.87455</v>
          </cell>
          <cell r="N20">
            <v>7601.0301300000001</v>
          </cell>
          <cell r="O20">
            <v>6685.1555800000006</v>
          </cell>
          <cell r="P20">
            <v>4.0410219648762666E-2</v>
          </cell>
          <cell r="Q20">
            <v>0</v>
          </cell>
          <cell r="S20">
            <v>915874.55</v>
          </cell>
          <cell r="T20">
            <v>7601030.1299999999</v>
          </cell>
          <cell r="U20">
            <v>6685155.5800000001</v>
          </cell>
          <cell r="V20">
            <v>16</v>
          </cell>
        </row>
        <row r="21">
          <cell r="B21" t="str">
            <v>УФК ПО РЕСПУБЛИКЕ ТЫВА</v>
          </cell>
          <cell r="C21">
            <v>2556</v>
          </cell>
          <cell r="D21">
            <v>302.60000000000002</v>
          </cell>
          <cell r="E21">
            <v>0</v>
          </cell>
          <cell r="F21">
            <v>7874.3</v>
          </cell>
          <cell r="G21">
            <v>0</v>
          </cell>
          <cell r="H21">
            <v>3154.6</v>
          </cell>
          <cell r="I21">
            <v>0</v>
          </cell>
          <cell r="J21">
            <v>0</v>
          </cell>
          <cell r="K21">
            <v>0</v>
          </cell>
          <cell r="L21">
            <v>13887.5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  <cell r="S21">
            <v>0</v>
          </cell>
          <cell r="T21">
            <v>0</v>
          </cell>
          <cell r="U21">
            <v>0</v>
          </cell>
          <cell r="V21">
            <v>17</v>
          </cell>
        </row>
        <row r="22">
          <cell r="B22" t="str">
            <v>УФК ПО УДМУРТСКОЙ РЕСПУБЛИКЕ</v>
          </cell>
          <cell r="C22">
            <v>3904</v>
          </cell>
          <cell r="D22">
            <v>2318.5</v>
          </cell>
          <cell r="E22">
            <v>0</v>
          </cell>
          <cell r="F22">
            <v>20288</v>
          </cell>
          <cell r="G22">
            <v>0</v>
          </cell>
          <cell r="H22">
            <v>2032.6</v>
          </cell>
          <cell r="I22">
            <v>0</v>
          </cell>
          <cell r="J22">
            <v>0</v>
          </cell>
          <cell r="K22">
            <v>0</v>
          </cell>
          <cell r="L22">
            <v>28543.1</v>
          </cell>
          <cell r="M22">
            <v>9.7200000000000006</v>
          </cell>
          <cell r="N22">
            <v>9.7200000000000006</v>
          </cell>
          <cell r="O22">
            <v>0</v>
          </cell>
          <cell r="P22">
            <v>0</v>
          </cell>
          <cell r="Q22">
            <v>1</v>
          </cell>
          <cell r="S22">
            <v>9720</v>
          </cell>
          <cell r="T22">
            <v>9720</v>
          </cell>
          <cell r="U22">
            <v>0</v>
          </cell>
          <cell r="V22">
            <v>18</v>
          </cell>
        </row>
        <row r="23">
          <cell r="B23" t="str">
            <v>УФК ПО РЕСПУБЛИКЕ ХАКАСИЯ</v>
          </cell>
          <cell r="C23">
            <v>2693.2</v>
          </cell>
          <cell r="D23">
            <v>2450.8000000000002</v>
          </cell>
          <cell r="E23">
            <v>13470</v>
          </cell>
          <cell r="F23">
            <v>10637.800000000001</v>
          </cell>
          <cell r="G23">
            <v>0</v>
          </cell>
          <cell r="H23">
            <v>1607</v>
          </cell>
          <cell r="I23">
            <v>0</v>
          </cell>
          <cell r="J23">
            <v>0</v>
          </cell>
          <cell r="K23">
            <v>0</v>
          </cell>
          <cell r="L23">
            <v>30858.799999999999</v>
          </cell>
          <cell r="M23">
            <v>309.62054999999998</v>
          </cell>
          <cell r="N23">
            <v>320.18646999999999</v>
          </cell>
          <cell r="O23">
            <v>10.565920000000006</v>
          </cell>
          <cell r="P23">
            <v>3.4239568615759543E-4</v>
          </cell>
          <cell r="Q23">
            <v>0</v>
          </cell>
          <cell r="S23">
            <v>309620.55</v>
          </cell>
          <cell r="T23">
            <v>320186.46999999997</v>
          </cell>
          <cell r="U23">
            <v>10565.919999999984</v>
          </cell>
          <cell r="V23">
            <v>19</v>
          </cell>
        </row>
        <row r="24">
          <cell r="B24" t="str">
            <v>УФК ПО ЧЕЧЕНСКОЙ РЕСПУБЛИКЕ</v>
          </cell>
          <cell r="C24">
            <v>5703.7</v>
          </cell>
          <cell r="D24">
            <v>3578.3</v>
          </cell>
          <cell r="E24">
            <v>0</v>
          </cell>
          <cell r="F24">
            <v>35631.1</v>
          </cell>
          <cell r="G24">
            <v>0</v>
          </cell>
          <cell r="H24">
            <v>4557.2</v>
          </cell>
          <cell r="I24">
            <v>0</v>
          </cell>
          <cell r="J24">
            <v>0</v>
          </cell>
          <cell r="K24">
            <v>0</v>
          </cell>
          <cell r="L24">
            <v>49470.3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  <cell r="S24">
            <v>0</v>
          </cell>
          <cell r="T24">
            <v>0</v>
          </cell>
          <cell r="U24">
            <v>0</v>
          </cell>
          <cell r="V24">
            <v>20</v>
          </cell>
        </row>
        <row r="25">
          <cell r="B25" t="str">
            <v>УФК ПО ЧУВАШСКОЙ РЕСПУБЛИКЕ</v>
          </cell>
          <cell r="C25">
            <v>3099.4</v>
          </cell>
          <cell r="D25">
            <v>1776.7</v>
          </cell>
          <cell r="E25">
            <v>109.8</v>
          </cell>
          <cell r="F25">
            <v>17489.8</v>
          </cell>
          <cell r="G25">
            <v>0</v>
          </cell>
          <cell r="H25">
            <v>1563.4</v>
          </cell>
          <cell r="I25">
            <v>0</v>
          </cell>
          <cell r="J25">
            <v>0</v>
          </cell>
          <cell r="K25">
            <v>0</v>
          </cell>
          <cell r="L25">
            <v>24039.1</v>
          </cell>
          <cell r="M25">
            <v>166.36237</v>
          </cell>
          <cell r="N25">
            <v>188.44391000000002</v>
          </cell>
          <cell r="O25">
            <v>22.081540000000018</v>
          </cell>
          <cell r="P25">
            <v>9.185676668427695E-4</v>
          </cell>
          <cell r="Q25">
            <v>0</v>
          </cell>
          <cell r="S25">
            <v>166362.37</v>
          </cell>
          <cell r="T25">
            <v>188443.91</v>
          </cell>
          <cell r="U25">
            <v>22081.540000000008</v>
          </cell>
          <cell r="V25">
            <v>21</v>
          </cell>
        </row>
        <row r="26">
          <cell r="B26" t="str">
            <v>УФК ПО АЛТАЙСКОМУ КРАЮ</v>
          </cell>
          <cell r="C26">
            <v>9870.2999999999993</v>
          </cell>
          <cell r="D26">
            <v>5969.7</v>
          </cell>
          <cell r="E26">
            <v>7700.1</v>
          </cell>
          <cell r="F26">
            <v>75554.599999999991</v>
          </cell>
          <cell r="G26">
            <v>0</v>
          </cell>
          <cell r="H26">
            <v>8428.6</v>
          </cell>
          <cell r="I26">
            <v>0</v>
          </cell>
          <cell r="J26">
            <v>0</v>
          </cell>
          <cell r="K26">
            <v>0</v>
          </cell>
          <cell r="L26">
            <v>107523.3</v>
          </cell>
          <cell r="M26">
            <v>0.78458000000000006</v>
          </cell>
          <cell r="N26">
            <v>14.812620000000001</v>
          </cell>
          <cell r="O26">
            <v>14.028040000000001</v>
          </cell>
          <cell r="P26">
            <v>1.3046511779307368E-4</v>
          </cell>
          <cell r="Q26">
            <v>0</v>
          </cell>
          <cell r="S26">
            <v>784.58</v>
          </cell>
          <cell r="T26">
            <v>14812.62</v>
          </cell>
          <cell r="U26">
            <v>14028.04</v>
          </cell>
          <cell r="V26">
            <v>22</v>
          </cell>
        </row>
        <row r="27">
          <cell r="B27" t="str">
            <v>УФК ПО ЗАБАЙКАЛЬСКОМУ КРАЮ</v>
          </cell>
          <cell r="C27">
            <v>6912.7</v>
          </cell>
          <cell r="D27">
            <v>1357.5</v>
          </cell>
          <cell r="E27">
            <v>1056.8</v>
          </cell>
          <cell r="F27">
            <v>33935.899999999994</v>
          </cell>
          <cell r="G27">
            <v>0</v>
          </cell>
          <cell r="H27">
            <v>6009</v>
          </cell>
          <cell r="I27">
            <v>0</v>
          </cell>
          <cell r="J27">
            <v>0</v>
          </cell>
          <cell r="K27">
            <v>0</v>
          </cell>
          <cell r="L27">
            <v>49271.899999999994</v>
          </cell>
          <cell r="M27">
            <v>4.3719999999999999</v>
          </cell>
          <cell r="N27">
            <v>80.534210000000002</v>
          </cell>
          <cell r="O27">
            <v>76.162210000000002</v>
          </cell>
          <cell r="P27">
            <v>1.5457534619123681E-3</v>
          </cell>
          <cell r="Q27">
            <v>0</v>
          </cell>
          <cell r="S27">
            <v>4372</v>
          </cell>
          <cell r="T27">
            <v>80534.210000000006</v>
          </cell>
          <cell r="U27">
            <v>76162.210000000006</v>
          </cell>
          <cell r="V27">
            <v>23</v>
          </cell>
        </row>
        <row r="28">
          <cell r="B28" t="str">
            <v>УФК ПО КАМЧАТСКОМУ КРАЮ</v>
          </cell>
          <cell r="C28">
            <v>2939.2</v>
          </cell>
          <cell r="D28">
            <v>2367.5</v>
          </cell>
          <cell r="E28">
            <v>7265.7</v>
          </cell>
          <cell r="F28">
            <v>26267.8</v>
          </cell>
          <cell r="G28">
            <v>0</v>
          </cell>
          <cell r="H28">
            <v>8764.2999999999993</v>
          </cell>
          <cell r="I28">
            <v>0</v>
          </cell>
          <cell r="J28">
            <v>510.6</v>
          </cell>
          <cell r="K28">
            <v>155603.79999999999</v>
          </cell>
          <cell r="L28">
            <v>203718.9</v>
          </cell>
          <cell r="M28">
            <v>1264.43373</v>
          </cell>
          <cell r="N28">
            <v>1647.6598600000002</v>
          </cell>
          <cell r="O28">
            <v>383.22613000000024</v>
          </cell>
          <cell r="P28">
            <v>1.8811515770014479E-3</v>
          </cell>
          <cell r="Q28">
            <v>0</v>
          </cell>
          <cell r="S28">
            <v>1264433.73</v>
          </cell>
          <cell r="T28">
            <v>1647659.86</v>
          </cell>
          <cell r="U28">
            <v>383226.13000000012</v>
          </cell>
          <cell r="V28">
            <v>24</v>
          </cell>
        </row>
        <row r="29">
          <cell r="B29" t="str">
            <v>УФК ПО КРАСНОДАРСКОМУ КРАЮ</v>
          </cell>
          <cell r="C29">
            <v>9122.4</v>
          </cell>
          <cell r="D29">
            <v>3522.4</v>
          </cell>
          <cell r="E29">
            <v>0</v>
          </cell>
          <cell r="F29">
            <v>72879</v>
          </cell>
          <cell r="G29">
            <v>0</v>
          </cell>
          <cell r="H29">
            <v>7792</v>
          </cell>
          <cell r="I29">
            <v>0</v>
          </cell>
          <cell r="J29">
            <v>0</v>
          </cell>
          <cell r="K29">
            <v>0</v>
          </cell>
          <cell r="L29">
            <v>93315.8</v>
          </cell>
          <cell r="M29">
            <v>49.634430000000002</v>
          </cell>
          <cell r="N29">
            <v>576.63040000000001</v>
          </cell>
          <cell r="O29">
            <v>526.99597000000006</v>
          </cell>
          <cell r="P29">
            <v>5.6474463059846243E-3</v>
          </cell>
          <cell r="Q29">
            <v>0</v>
          </cell>
          <cell r="S29">
            <v>49634.43</v>
          </cell>
          <cell r="T29">
            <v>576630.4</v>
          </cell>
          <cell r="U29">
            <v>526995.97</v>
          </cell>
          <cell r="V29">
            <v>25</v>
          </cell>
        </row>
        <row r="30">
          <cell r="B30" t="str">
            <v>УФК ПО КРАСНОЯРСКОМУ КРАЮ</v>
          </cell>
          <cell r="C30">
            <v>13865.4</v>
          </cell>
          <cell r="D30">
            <v>8595.1</v>
          </cell>
          <cell r="E30">
            <v>0</v>
          </cell>
          <cell r="F30">
            <v>49413.599999999999</v>
          </cell>
          <cell r="G30">
            <v>0</v>
          </cell>
          <cell r="H30">
            <v>5821.2</v>
          </cell>
          <cell r="I30">
            <v>0</v>
          </cell>
          <cell r="J30">
            <v>0</v>
          </cell>
          <cell r="K30">
            <v>0</v>
          </cell>
          <cell r="L30">
            <v>77695.3</v>
          </cell>
          <cell r="M30">
            <v>3555.2506899999998</v>
          </cell>
          <cell r="N30">
            <v>4563.8944300000003</v>
          </cell>
          <cell r="O30">
            <v>1008.6437400000004</v>
          </cell>
          <cell r="P30">
            <v>1.2982043186653509E-2</v>
          </cell>
          <cell r="Q30">
            <v>0</v>
          </cell>
          <cell r="S30">
            <v>3555250.69</v>
          </cell>
          <cell r="T30">
            <v>4563894.4300000006</v>
          </cell>
          <cell r="U30">
            <v>1008643.7400000007</v>
          </cell>
          <cell r="V30">
            <v>26</v>
          </cell>
        </row>
        <row r="31">
          <cell r="B31" t="str">
            <v>УФК ПО ПЕРМСКОМУ КРАЮ</v>
          </cell>
          <cell r="C31">
            <v>5976.6</v>
          </cell>
          <cell r="D31">
            <v>2644.5</v>
          </cell>
          <cell r="E31">
            <v>0</v>
          </cell>
          <cell r="F31">
            <v>37705.600000000006</v>
          </cell>
          <cell r="G31">
            <v>0</v>
          </cell>
          <cell r="H31">
            <v>2960</v>
          </cell>
          <cell r="I31">
            <v>0</v>
          </cell>
          <cell r="J31">
            <v>0</v>
          </cell>
          <cell r="K31">
            <v>0</v>
          </cell>
          <cell r="L31">
            <v>49286.700000000004</v>
          </cell>
          <cell r="M31">
            <v>2569.69794</v>
          </cell>
          <cell r="N31">
            <v>4243.9436399999995</v>
          </cell>
          <cell r="O31">
            <v>1674.2456999999995</v>
          </cell>
          <cell r="P31">
            <v>3.3969523218231275E-2</v>
          </cell>
          <cell r="Q31">
            <v>0</v>
          </cell>
          <cell r="S31">
            <v>2569697.94</v>
          </cell>
          <cell r="T31">
            <v>4243943.6399999997</v>
          </cell>
          <cell r="U31">
            <v>1674245.6999999997</v>
          </cell>
          <cell r="V31">
            <v>27</v>
          </cell>
        </row>
        <row r="32">
          <cell r="B32" t="str">
            <v>УФК ПО ПРИМОРСКОМУ КРАЮ</v>
          </cell>
          <cell r="C32">
            <v>3635.2</v>
          </cell>
          <cell r="D32">
            <v>4521.3999999999996</v>
          </cell>
          <cell r="E32">
            <v>1206.5</v>
          </cell>
          <cell r="F32">
            <v>36178.9</v>
          </cell>
          <cell r="G32">
            <v>0</v>
          </cell>
          <cell r="H32">
            <v>3369.5</v>
          </cell>
          <cell r="I32">
            <v>0</v>
          </cell>
          <cell r="J32">
            <v>0</v>
          </cell>
          <cell r="K32">
            <v>0</v>
          </cell>
          <cell r="L32">
            <v>48911.5</v>
          </cell>
          <cell r="M32">
            <v>1495.7156600000001</v>
          </cell>
          <cell r="N32">
            <v>1588.84493</v>
          </cell>
          <cell r="O32">
            <v>93.129269999999906</v>
          </cell>
          <cell r="P32">
            <v>1.9040362695889495E-3</v>
          </cell>
          <cell r="Q32">
            <v>0</v>
          </cell>
          <cell r="S32">
            <v>1495715.6600000001</v>
          </cell>
          <cell r="T32">
            <v>1588844.93</v>
          </cell>
          <cell r="U32">
            <v>93129.269999999786</v>
          </cell>
          <cell r="V32">
            <v>28</v>
          </cell>
        </row>
        <row r="33">
          <cell r="B33" t="str">
            <v>УФК ПО СТАВРОПОЛЬСКОМУ КРАЮ</v>
          </cell>
          <cell r="C33">
            <v>6082.9</v>
          </cell>
          <cell r="D33">
            <v>5225.6000000000004</v>
          </cell>
          <cell r="E33">
            <v>0</v>
          </cell>
          <cell r="F33">
            <v>38716.399999999994</v>
          </cell>
          <cell r="G33">
            <v>0</v>
          </cell>
          <cell r="H33">
            <v>11733.5</v>
          </cell>
          <cell r="I33">
            <v>0</v>
          </cell>
          <cell r="J33">
            <v>0</v>
          </cell>
          <cell r="K33">
            <v>0</v>
          </cell>
          <cell r="L33">
            <v>61758.399999999994</v>
          </cell>
          <cell r="M33">
            <v>2168.5138999999999</v>
          </cell>
          <cell r="N33">
            <v>2221.9088699999998</v>
          </cell>
          <cell r="O33">
            <v>53.39496999999983</v>
          </cell>
          <cell r="P33">
            <v>8.64578259799474E-4</v>
          </cell>
          <cell r="Q33">
            <v>0</v>
          </cell>
          <cell r="S33">
            <v>2168513.9</v>
          </cell>
          <cell r="T33">
            <v>2221908.8699999996</v>
          </cell>
          <cell r="U33">
            <v>53394.969999999739</v>
          </cell>
          <cell r="V33">
            <v>29</v>
          </cell>
        </row>
        <row r="34">
          <cell r="B34" t="str">
            <v>УФК ПО ХАБАРОВСКОМУ КРАЮ</v>
          </cell>
          <cell r="C34">
            <v>7343.7</v>
          </cell>
          <cell r="D34">
            <v>5825.3</v>
          </cell>
          <cell r="E34">
            <v>4174.1000000000004</v>
          </cell>
          <cell r="F34">
            <v>49513.5</v>
          </cell>
          <cell r="G34">
            <v>0</v>
          </cell>
          <cell r="H34">
            <v>2673.7</v>
          </cell>
          <cell r="I34">
            <v>0</v>
          </cell>
          <cell r="J34">
            <v>0</v>
          </cell>
          <cell r="K34">
            <v>0</v>
          </cell>
          <cell r="L34">
            <v>69530.3</v>
          </cell>
          <cell r="M34">
            <v>1472.32963</v>
          </cell>
          <cell r="N34">
            <v>1477.6196399999999</v>
          </cell>
          <cell r="O34">
            <v>5.2900099999999384</v>
          </cell>
          <cell r="P34">
            <v>7.608208220013344E-5</v>
          </cell>
          <cell r="Q34">
            <v>0</v>
          </cell>
          <cell r="S34">
            <v>1472329.63</v>
          </cell>
          <cell r="T34">
            <v>1477619.64</v>
          </cell>
          <cell r="U34">
            <v>5290.0100000000093</v>
          </cell>
          <cell r="V34">
            <v>30</v>
          </cell>
        </row>
        <row r="35">
          <cell r="B35" t="str">
            <v>УФК ПО АМУРСКОЙ ОБЛАСТИ</v>
          </cell>
          <cell r="C35">
            <v>4327.5</v>
          </cell>
          <cell r="D35">
            <v>2010.4</v>
          </cell>
          <cell r="E35">
            <v>0</v>
          </cell>
          <cell r="F35">
            <v>26302.2</v>
          </cell>
          <cell r="G35">
            <v>0</v>
          </cell>
          <cell r="H35">
            <v>3938.3</v>
          </cell>
          <cell r="I35">
            <v>0</v>
          </cell>
          <cell r="J35">
            <v>0</v>
          </cell>
          <cell r="K35">
            <v>0</v>
          </cell>
          <cell r="L35">
            <v>36578.400000000001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1</v>
          </cell>
          <cell r="S35">
            <v>0</v>
          </cell>
          <cell r="T35">
            <v>0</v>
          </cell>
          <cell r="U35">
            <v>0</v>
          </cell>
          <cell r="V35">
            <v>31</v>
          </cell>
        </row>
        <row r="36">
          <cell r="B36" t="str">
            <v>УФК ПО АРХАНГЕЛЬСКОЙ ОБЛАСТИ И НЕНЕЦКОМУ АВТОНОМНОМУ ОКРУГУ</v>
          </cell>
          <cell r="C36">
            <v>5496.8</v>
          </cell>
          <cell r="D36">
            <v>3906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49222.5</v>
          </cell>
          <cell r="M36">
            <v>931.55781999999999</v>
          </cell>
          <cell r="N36">
            <v>936.59239000000002</v>
          </cell>
          <cell r="O36">
            <v>5.0345700000000306</v>
          </cell>
          <cell r="P36">
            <v>1.0228188328508366E-4</v>
          </cell>
          <cell r="Q36">
            <v>0</v>
          </cell>
          <cell r="S36">
            <v>931557.82</v>
          </cell>
          <cell r="T36">
            <v>936592.39</v>
          </cell>
          <cell r="U36">
            <v>5034.5700000000652</v>
          </cell>
          <cell r="V36">
            <v>32</v>
          </cell>
        </row>
        <row r="37">
          <cell r="B37" t="str">
            <v>УФК ПО АСТРАХАНСКОЙ ОБЛАСТИ</v>
          </cell>
          <cell r="C37">
            <v>2915.5</v>
          </cell>
          <cell r="D37">
            <v>1136.2</v>
          </cell>
          <cell r="E37">
            <v>0</v>
          </cell>
          <cell r="F37">
            <v>12912.7</v>
          </cell>
          <cell r="G37">
            <v>0</v>
          </cell>
          <cell r="H37">
            <v>2328.5</v>
          </cell>
          <cell r="I37">
            <v>0</v>
          </cell>
          <cell r="J37">
            <v>0</v>
          </cell>
          <cell r="K37">
            <v>0</v>
          </cell>
          <cell r="L37">
            <v>19292.899999999998</v>
          </cell>
          <cell r="M37">
            <v>667.29959000000008</v>
          </cell>
          <cell r="N37">
            <v>1335.7799499999996</v>
          </cell>
          <cell r="O37">
            <v>668.48035999999956</v>
          </cell>
          <cell r="P37">
            <v>3.4649034618953065E-2</v>
          </cell>
          <cell r="Q37">
            <v>0</v>
          </cell>
          <cell r="S37">
            <v>667299.59000000008</v>
          </cell>
          <cell r="T37">
            <v>1335779.9499999997</v>
          </cell>
          <cell r="U37">
            <v>668480.35999999964</v>
          </cell>
          <cell r="V37">
            <v>33</v>
          </cell>
        </row>
        <row r="38">
          <cell r="B38" t="str">
            <v>УФК ПО БЕЛГОРОДСКОЙ ОБЛАСТИ</v>
          </cell>
          <cell r="C38">
            <v>2007.9</v>
          </cell>
          <cell r="D38">
            <v>1031.7</v>
          </cell>
          <cell r="E38">
            <v>68.400000000000006</v>
          </cell>
          <cell r="F38">
            <v>13781.1</v>
          </cell>
          <cell r="G38">
            <v>0</v>
          </cell>
          <cell r="H38">
            <v>1566.3</v>
          </cell>
          <cell r="I38">
            <v>0</v>
          </cell>
          <cell r="J38">
            <v>0</v>
          </cell>
          <cell r="K38">
            <v>0</v>
          </cell>
          <cell r="L38">
            <v>18455.400000000005</v>
          </cell>
          <cell r="M38">
            <v>326.78287</v>
          </cell>
          <cell r="N38">
            <v>464.20639999999997</v>
          </cell>
          <cell r="O38">
            <v>137.42352999999997</v>
          </cell>
          <cell r="P38">
            <v>7.44625041993129E-3</v>
          </cell>
          <cell r="Q38">
            <v>0</v>
          </cell>
          <cell r="S38">
            <v>326782.87</v>
          </cell>
          <cell r="T38">
            <v>464206.39999999997</v>
          </cell>
          <cell r="U38">
            <v>137423.52999999997</v>
          </cell>
          <cell r="V38">
            <v>34</v>
          </cell>
        </row>
        <row r="39">
          <cell r="B39" t="str">
            <v>УФК ПО БРЯНСКОЙ ОБЛАСТИ</v>
          </cell>
          <cell r="C39">
            <v>5040.3</v>
          </cell>
          <cell r="D39">
            <v>2420.4</v>
          </cell>
          <cell r="E39">
            <v>0</v>
          </cell>
          <cell r="F39">
            <v>23014.100000000002</v>
          </cell>
          <cell r="G39">
            <v>0</v>
          </cell>
          <cell r="H39">
            <v>4555.1000000000004</v>
          </cell>
          <cell r="I39">
            <v>0</v>
          </cell>
          <cell r="J39">
            <v>0</v>
          </cell>
          <cell r="K39">
            <v>0</v>
          </cell>
          <cell r="L39">
            <v>35029.9</v>
          </cell>
          <cell r="M39">
            <v>2667.10232</v>
          </cell>
          <cell r="N39">
            <v>4023.5935800000002</v>
          </cell>
          <cell r="O39">
            <v>1356.4912600000002</v>
          </cell>
          <cell r="P39">
            <v>3.872381194351112E-2</v>
          </cell>
          <cell r="Q39">
            <v>0</v>
          </cell>
          <cell r="S39">
            <v>2667102.3199999998</v>
          </cell>
          <cell r="T39">
            <v>4023593.58</v>
          </cell>
          <cell r="U39">
            <v>1356491.2600000002</v>
          </cell>
          <cell r="V39">
            <v>35</v>
          </cell>
        </row>
        <row r="40">
          <cell r="B40" t="str">
            <v>УФК ПО ВЛАДИМИРСКОЙ ОБЛАСТИ</v>
          </cell>
          <cell r="C40">
            <v>3635.2</v>
          </cell>
          <cell r="D40">
            <v>2543.4</v>
          </cell>
          <cell r="E40">
            <v>220479.7</v>
          </cell>
          <cell r="F40">
            <v>38987.9</v>
          </cell>
          <cell r="G40">
            <v>0</v>
          </cell>
          <cell r="H40">
            <v>3792.4</v>
          </cell>
          <cell r="I40">
            <v>0</v>
          </cell>
          <cell r="J40">
            <v>0</v>
          </cell>
          <cell r="K40">
            <v>0</v>
          </cell>
          <cell r="L40">
            <v>269438.60000000003</v>
          </cell>
          <cell r="M40">
            <v>92207.884050000008</v>
          </cell>
          <cell r="N40">
            <v>92607.686600000001</v>
          </cell>
          <cell r="O40">
            <v>399.80254999999306</v>
          </cell>
          <cell r="P40">
            <v>1.4838354638125088E-3</v>
          </cell>
          <cell r="Q40">
            <v>0</v>
          </cell>
          <cell r="S40">
            <v>92207884.050000012</v>
          </cell>
          <cell r="T40">
            <v>92607686.599999994</v>
          </cell>
          <cell r="U40">
            <v>399802.54999998212</v>
          </cell>
          <cell r="V40">
            <v>36</v>
          </cell>
        </row>
        <row r="41">
          <cell r="B41" t="str">
            <v>УФК ПО ВОЛГОГРАДСКОЙ ОБЛАСТИ</v>
          </cell>
          <cell r="C41">
            <v>5954.5</v>
          </cell>
          <cell r="D41">
            <v>4444.8999999999996</v>
          </cell>
          <cell r="E41">
            <v>0</v>
          </cell>
          <cell r="F41">
            <v>30720.3</v>
          </cell>
          <cell r="G41">
            <v>0</v>
          </cell>
          <cell r="H41">
            <v>3013.4</v>
          </cell>
          <cell r="I41">
            <v>0</v>
          </cell>
          <cell r="J41">
            <v>0</v>
          </cell>
          <cell r="K41">
            <v>0</v>
          </cell>
          <cell r="L41">
            <v>44133.099999999991</v>
          </cell>
          <cell r="M41">
            <v>212.50191000000001</v>
          </cell>
          <cell r="N41">
            <v>338.81440000000003</v>
          </cell>
          <cell r="O41">
            <v>126.31249000000003</v>
          </cell>
          <cell r="P41">
            <v>2.8620806152298401E-3</v>
          </cell>
          <cell r="Q41">
            <v>0</v>
          </cell>
          <cell r="S41">
            <v>212501.91</v>
          </cell>
          <cell r="T41">
            <v>338814.4</v>
          </cell>
          <cell r="U41">
            <v>126312.49000000002</v>
          </cell>
          <cell r="V41">
            <v>37</v>
          </cell>
        </row>
        <row r="42">
          <cell r="B42" t="str">
            <v>УФК ПО ВОЛОГОДСКОЙ ОБЛАСТИ</v>
          </cell>
          <cell r="C42">
            <v>4297.6000000000004</v>
          </cell>
          <cell r="D42">
            <v>2554</v>
          </cell>
          <cell r="E42">
            <v>0</v>
          </cell>
          <cell r="F42">
            <v>22648.3</v>
          </cell>
          <cell r="G42">
            <v>0</v>
          </cell>
          <cell r="H42">
            <v>2486.1999999999998</v>
          </cell>
          <cell r="I42">
            <v>0</v>
          </cell>
          <cell r="J42">
            <v>0</v>
          </cell>
          <cell r="K42">
            <v>0</v>
          </cell>
          <cell r="L42">
            <v>31986.1</v>
          </cell>
          <cell r="M42">
            <v>1075.1532500000001</v>
          </cell>
          <cell r="N42">
            <v>1867.96363</v>
          </cell>
          <cell r="O42">
            <v>792.8103799999999</v>
          </cell>
          <cell r="P42">
            <v>2.4786090833205671E-2</v>
          </cell>
          <cell r="Q42">
            <v>0</v>
          </cell>
          <cell r="S42">
            <v>1075153.25</v>
          </cell>
          <cell r="T42">
            <v>1867963.63</v>
          </cell>
          <cell r="U42">
            <v>792810.37999999989</v>
          </cell>
          <cell r="V42">
            <v>38</v>
          </cell>
        </row>
        <row r="43">
          <cell r="B43" t="str">
            <v>УФК ПО ВОРОНЕЖСКОЙ ОБЛАСТИ</v>
          </cell>
          <cell r="C43">
            <v>4198.8999999999996</v>
          </cell>
          <cell r="D43">
            <v>3257.8</v>
          </cell>
          <cell r="E43">
            <v>2368.5</v>
          </cell>
          <cell r="F43">
            <v>33031.5</v>
          </cell>
          <cell r="G43">
            <v>0</v>
          </cell>
          <cell r="H43">
            <v>3079</v>
          </cell>
          <cell r="I43">
            <v>0</v>
          </cell>
          <cell r="J43">
            <v>0</v>
          </cell>
          <cell r="K43">
            <v>0</v>
          </cell>
          <cell r="L43">
            <v>45935.700000000004</v>
          </cell>
          <cell r="M43">
            <v>401.31407999999993</v>
          </cell>
          <cell r="N43">
            <v>416.03819000000004</v>
          </cell>
          <cell r="O43">
            <v>14.72411000000011</v>
          </cell>
          <cell r="P43">
            <v>3.2053740337036573E-4</v>
          </cell>
          <cell r="Q43">
            <v>0</v>
          </cell>
          <cell r="S43">
            <v>401314.07999999996</v>
          </cell>
          <cell r="T43">
            <v>416038.19000000006</v>
          </cell>
          <cell r="U43">
            <v>14724.110000000102</v>
          </cell>
          <cell r="V43">
            <v>39</v>
          </cell>
        </row>
        <row r="44">
          <cell r="B44" t="str">
            <v>УФК ПО ИВАНОВСКОЙ ОБЛАСТИ</v>
          </cell>
          <cell r="C44">
            <v>4608.8</v>
          </cell>
          <cell r="D44">
            <v>2779.7</v>
          </cell>
          <cell r="E44">
            <v>246</v>
          </cell>
          <cell r="F44">
            <v>22048.9</v>
          </cell>
          <cell r="G44">
            <v>0</v>
          </cell>
          <cell r="H44">
            <v>2029.8</v>
          </cell>
          <cell r="I44">
            <v>0</v>
          </cell>
          <cell r="J44">
            <v>0</v>
          </cell>
          <cell r="K44">
            <v>0</v>
          </cell>
          <cell r="L44">
            <v>31713.200000000001</v>
          </cell>
          <cell r="M44">
            <v>1255.67535</v>
          </cell>
          <cell r="N44">
            <v>2635.4643499999997</v>
          </cell>
          <cell r="O44">
            <v>1379.7889999999998</v>
          </cell>
          <cell r="P44">
            <v>4.3508349835399765E-2</v>
          </cell>
          <cell r="Q44">
            <v>0</v>
          </cell>
          <cell r="S44">
            <v>1255675.3500000001</v>
          </cell>
          <cell r="T44">
            <v>2635464.3499999996</v>
          </cell>
          <cell r="U44">
            <v>1379788.9999999995</v>
          </cell>
          <cell r="V44">
            <v>40</v>
          </cell>
        </row>
        <row r="45">
          <cell r="B45" t="str">
            <v>УФК ПО ИРКУТСКОЙ ОБЛАСТИ</v>
          </cell>
          <cell r="C45">
            <v>4991.8</v>
          </cell>
          <cell r="D45">
            <v>4088.2</v>
          </cell>
          <cell r="E45">
            <v>337.8</v>
          </cell>
          <cell r="F45">
            <v>25329.100000000002</v>
          </cell>
          <cell r="G45">
            <v>0</v>
          </cell>
          <cell r="H45">
            <v>4109</v>
          </cell>
          <cell r="I45">
            <v>0</v>
          </cell>
          <cell r="J45">
            <v>0</v>
          </cell>
          <cell r="K45">
            <v>0</v>
          </cell>
          <cell r="L45">
            <v>38855.9</v>
          </cell>
          <cell r="M45">
            <v>224.07564000000002</v>
          </cell>
          <cell r="N45">
            <v>317.56215999999995</v>
          </cell>
          <cell r="O45">
            <v>93.486519999999928</v>
          </cell>
          <cell r="P45">
            <v>2.4059800442146474E-3</v>
          </cell>
          <cell r="Q45">
            <v>0</v>
          </cell>
          <cell r="S45">
            <v>224075.64</v>
          </cell>
          <cell r="T45">
            <v>317562.15999999997</v>
          </cell>
          <cell r="U45">
            <v>93486.51999999996</v>
          </cell>
          <cell r="V45">
            <v>41</v>
          </cell>
        </row>
        <row r="46">
          <cell r="B46" t="str">
            <v>УФК ПО КАЛИНИНГРАДСКОЙ ОБЛАСТИ</v>
          </cell>
          <cell r="C46">
            <v>3927.2</v>
          </cell>
          <cell r="D46">
            <v>3597</v>
          </cell>
          <cell r="E46">
            <v>0</v>
          </cell>
          <cell r="F46">
            <v>24070.3</v>
          </cell>
          <cell r="G46">
            <v>16.2</v>
          </cell>
          <cell r="H46">
            <v>2753.6</v>
          </cell>
          <cell r="I46">
            <v>0</v>
          </cell>
          <cell r="J46">
            <v>5930.4</v>
          </cell>
          <cell r="K46">
            <v>0</v>
          </cell>
          <cell r="L46">
            <v>40294.700000000004</v>
          </cell>
          <cell r="M46">
            <v>75.289419999999993</v>
          </cell>
          <cell r="N46">
            <v>941.25803000000008</v>
          </cell>
          <cell r="O46">
            <v>865.96861000000013</v>
          </cell>
          <cell r="P46">
            <v>2.1490881182885096E-2</v>
          </cell>
          <cell r="Q46">
            <v>0</v>
          </cell>
          <cell r="S46">
            <v>75289.42</v>
          </cell>
          <cell r="T46">
            <v>941258.03</v>
          </cell>
          <cell r="U46">
            <v>865968.61</v>
          </cell>
          <cell r="V46">
            <v>42</v>
          </cell>
        </row>
        <row r="47">
          <cell r="B47" t="str">
            <v>УФК ПО КАЛУЖСКОЙ ОБЛАСТИ</v>
          </cell>
          <cell r="C47">
            <v>3552.1</v>
          </cell>
          <cell r="D47">
            <v>1406.5</v>
          </cell>
          <cell r="E47">
            <v>7891.8</v>
          </cell>
          <cell r="F47">
            <v>19400.5</v>
          </cell>
          <cell r="G47">
            <v>0</v>
          </cell>
          <cell r="H47">
            <v>3098.3</v>
          </cell>
          <cell r="I47">
            <v>0</v>
          </cell>
          <cell r="J47">
            <v>0</v>
          </cell>
          <cell r="K47">
            <v>0</v>
          </cell>
          <cell r="L47">
            <v>35349.200000000004</v>
          </cell>
          <cell r="M47">
            <v>4223.9585600000009</v>
          </cell>
          <cell r="N47">
            <v>5330.0412900000001</v>
          </cell>
          <cell r="O47">
            <v>1106.0827299999992</v>
          </cell>
          <cell r="P47">
            <v>3.1290177146866098E-2</v>
          </cell>
          <cell r="Q47">
            <v>0</v>
          </cell>
          <cell r="S47">
            <v>4223958.5600000005</v>
          </cell>
          <cell r="T47">
            <v>5330041.29</v>
          </cell>
          <cell r="U47">
            <v>1106082.7299999995</v>
          </cell>
          <cell r="V47">
            <v>43</v>
          </cell>
        </row>
        <row r="48">
          <cell r="B48" t="str">
            <v>УФК ПО КЕМЕРОВСКОЙ ОБЛАСТИ</v>
          </cell>
          <cell r="C48">
            <v>3165.5</v>
          </cell>
          <cell r="D48">
            <v>4002</v>
          </cell>
          <cell r="E48">
            <v>0</v>
          </cell>
          <cell r="F48">
            <v>27974.699999999997</v>
          </cell>
          <cell r="G48">
            <v>0</v>
          </cell>
          <cell r="H48">
            <v>2218.1</v>
          </cell>
          <cell r="I48">
            <v>0</v>
          </cell>
          <cell r="J48">
            <v>0</v>
          </cell>
          <cell r="K48">
            <v>0</v>
          </cell>
          <cell r="L48">
            <v>37360.299999999996</v>
          </cell>
          <cell r="M48">
            <v>195.60473999999999</v>
          </cell>
          <cell r="N48">
            <v>537.40680000000009</v>
          </cell>
          <cell r="O48">
            <v>341.8020600000001</v>
          </cell>
          <cell r="P48">
            <v>9.148803944293812E-3</v>
          </cell>
          <cell r="Q48">
            <v>0</v>
          </cell>
          <cell r="S48">
            <v>195604.74</v>
          </cell>
          <cell r="T48">
            <v>537406.80000000005</v>
          </cell>
          <cell r="U48">
            <v>341802.06000000006</v>
          </cell>
          <cell r="V48">
            <v>44</v>
          </cell>
        </row>
        <row r="49">
          <cell r="B49" t="str">
            <v>УФК ПО КИРОВСКОЙ ОБЛАСТИ</v>
          </cell>
          <cell r="C49">
            <v>3741.7</v>
          </cell>
          <cell r="D49">
            <v>5080.6000000000004</v>
          </cell>
          <cell r="E49">
            <v>0</v>
          </cell>
          <cell r="F49">
            <v>31046.3</v>
          </cell>
          <cell r="G49">
            <v>0</v>
          </cell>
          <cell r="H49">
            <v>5479.8</v>
          </cell>
          <cell r="I49">
            <v>0</v>
          </cell>
          <cell r="J49">
            <v>0</v>
          </cell>
          <cell r="K49">
            <v>0</v>
          </cell>
          <cell r="L49">
            <v>45348.4</v>
          </cell>
          <cell r="M49">
            <v>3177.9570600000002</v>
          </cell>
          <cell r="N49">
            <v>4811.8814000000002</v>
          </cell>
          <cell r="O49">
            <v>1633.92434</v>
          </cell>
          <cell r="P49">
            <v>3.6030473842517043E-2</v>
          </cell>
          <cell r="Q49">
            <v>0</v>
          </cell>
          <cell r="S49">
            <v>3177957.06</v>
          </cell>
          <cell r="T49">
            <v>4811881.4000000004</v>
          </cell>
          <cell r="U49">
            <v>1633924.3400000003</v>
          </cell>
          <cell r="V49">
            <v>45</v>
          </cell>
        </row>
        <row r="50">
          <cell r="B50" t="str">
            <v>УФК ПО КОСТРОМСКОЙ ОБЛАСТИ</v>
          </cell>
          <cell r="C50">
            <v>2266.4</v>
          </cell>
          <cell r="D50">
            <v>2540.6999999999998</v>
          </cell>
          <cell r="E50">
            <v>52.8</v>
          </cell>
          <cell r="F50">
            <v>21988.699999999997</v>
          </cell>
          <cell r="G50">
            <v>0</v>
          </cell>
          <cell r="H50">
            <v>2087.8000000000002</v>
          </cell>
          <cell r="I50">
            <v>0</v>
          </cell>
          <cell r="J50">
            <v>0</v>
          </cell>
          <cell r="K50">
            <v>0</v>
          </cell>
          <cell r="L50">
            <v>28936.399999999998</v>
          </cell>
          <cell r="M50">
            <v>27.09517</v>
          </cell>
          <cell r="N50">
            <v>29.632390000000001</v>
          </cell>
          <cell r="O50">
            <v>2.5372200000000014</v>
          </cell>
          <cell r="P50">
            <v>8.7682641931961179E-5</v>
          </cell>
          <cell r="Q50">
            <v>0</v>
          </cell>
          <cell r="S50">
            <v>27095.17</v>
          </cell>
          <cell r="T50">
            <v>29632.39</v>
          </cell>
          <cell r="U50">
            <v>2537.2200000000012</v>
          </cell>
          <cell r="V50">
            <v>46</v>
          </cell>
        </row>
        <row r="51">
          <cell r="B51" t="str">
            <v>УФК ПО КУРГАНСКОЙ ОБЛАСТИ</v>
          </cell>
          <cell r="C51">
            <v>3064.4</v>
          </cell>
          <cell r="D51">
            <v>2447.4</v>
          </cell>
          <cell r="E51">
            <v>967.8</v>
          </cell>
          <cell r="F51">
            <v>20093.399999999998</v>
          </cell>
          <cell r="G51">
            <v>0</v>
          </cell>
          <cell r="H51">
            <v>3397.2</v>
          </cell>
          <cell r="I51">
            <v>0</v>
          </cell>
          <cell r="J51">
            <v>0</v>
          </cell>
          <cell r="K51">
            <v>0</v>
          </cell>
          <cell r="L51">
            <v>29970.199999999997</v>
          </cell>
          <cell r="M51">
            <v>997.2064499999999</v>
          </cell>
          <cell r="N51">
            <v>1343.6634400000003</v>
          </cell>
          <cell r="O51">
            <v>346.45699000000036</v>
          </cell>
          <cell r="P51">
            <v>1.1560049315653562E-2</v>
          </cell>
          <cell r="Q51">
            <v>0</v>
          </cell>
          <cell r="S51">
            <v>997206.45</v>
          </cell>
          <cell r="T51">
            <v>1343663.4400000002</v>
          </cell>
          <cell r="U51">
            <v>346456.99000000022</v>
          </cell>
          <cell r="V51">
            <v>47</v>
          </cell>
        </row>
        <row r="52">
          <cell r="B52" t="str">
            <v>УФК ПО КУРСКОЙ ОБЛАСТИ</v>
          </cell>
          <cell r="C52">
            <v>5399</v>
          </cell>
          <cell r="D52">
            <v>1455.9</v>
          </cell>
          <cell r="E52">
            <v>0</v>
          </cell>
          <cell r="F52">
            <v>20269.5</v>
          </cell>
          <cell r="G52">
            <v>0</v>
          </cell>
          <cell r="H52">
            <v>2472.1</v>
          </cell>
          <cell r="I52">
            <v>0</v>
          </cell>
          <cell r="J52">
            <v>0</v>
          </cell>
          <cell r="K52">
            <v>0</v>
          </cell>
          <cell r="L52">
            <v>29596.5</v>
          </cell>
          <cell r="M52">
            <v>965.52230999999995</v>
          </cell>
          <cell r="N52">
            <v>1024.88247</v>
          </cell>
          <cell r="O52">
            <v>59.360160000000064</v>
          </cell>
          <cell r="P52">
            <v>2.0056479651310143E-3</v>
          </cell>
          <cell r="Q52">
            <v>0</v>
          </cell>
          <cell r="S52">
            <v>965522.30999999994</v>
          </cell>
          <cell r="T52">
            <v>1024882.47</v>
          </cell>
          <cell r="U52">
            <v>59360.160000000033</v>
          </cell>
          <cell r="V52">
            <v>48</v>
          </cell>
        </row>
        <row r="53">
          <cell r="B53" t="str">
            <v>УФК ПО ЛЕНИНГРАДСКОЙ ОБЛАСТИ</v>
          </cell>
          <cell r="C53">
            <v>3207.4</v>
          </cell>
          <cell r="D53">
            <v>2761.6</v>
          </cell>
          <cell r="E53">
            <v>770</v>
          </cell>
          <cell r="F53">
            <v>29780.2</v>
          </cell>
          <cell r="G53">
            <v>0</v>
          </cell>
          <cell r="H53">
            <v>1084.7</v>
          </cell>
          <cell r="I53">
            <v>0</v>
          </cell>
          <cell r="J53">
            <v>0</v>
          </cell>
          <cell r="K53">
            <v>0</v>
          </cell>
          <cell r="L53">
            <v>37603.9</v>
          </cell>
          <cell r="M53">
            <v>2789.2299500000008</v>
          </cell>
          <cell r="N53">
            <v>3145.4306199999992</v>
          </cell>
          <cell r="O53">
            <v>356.20066999999835</v>
          </cell>
          <cell r="P53">
            <v>9.472439560790193E-3</v>
          </cell>
          <cell r="Q53">
            <v>0</v>
          </cell>
          <cell r="S53">
            <v>2789229.9500000007</v>
          </cell>
          <cell r="T53">
            <v>3145430.6199999992</v>
          </cell>
          <cell r="U53">
            <v>356200.66999999853</v>
          </cell>
          <cell r="V53">
            <v>49</v>
          </cell>
        </row>
        <row r="54">
          <cell r="B54" t="str">
            <v>УФК ПО ЛИПЕЦКОЙ ОБЛАСТИ</v>
          </cell>
          <cell r="C54">
            <v>2696.6</v>
          </cell>
          <cell r="D54">
            <v>1122.7</v>
          </cell>
          <cell r="E54">
            <v>0</v>
          </cell>
          <cell r="F54">
            <v>20232.5</v>
          </cell>
          <cell r="G54">
            <v>0</v>
          </cell>
          <cell r="H54">
            <v>1865.3</v>
          </cell>
          <cell r="I54">
            <v>0</v>
          </cell>
          <cell r="J54">
            <v>0</v>
          </cell>
          <cell r="K54">
            <v>0</v>
          </cell>
          <cell r="L54">
            <v>25917.1</v>
          </cell>
          <cell r="M54">
            <v>5105.5482300000003</v>
          </cell>
          <cell r="N54">
            <v>5347.4344099999998</v>
          </cell>
          <cell r="O54">
            <v>241.88617999999951</v>
          </cell>
          <cell r="P54">
            <v>9.3330727589120508E-3</v>
          </cell>
          <cell r="Q54">
            <v>0</v>
          </cell>
          <cell r="S54">
            <v>5105548.2300000004</v>
          </cell>
          <cell r="T54">
            <v>5347434.41</v>
          </cell>
          <cell r="U54">
            <v>241886.1799999997</v>
          </cell>
          <cell r="V54">
            <v>50</v>
          </cell>
        </row>
        <row r="55">
          <cell r="B55" t="str">
            <v>УФК ПО МАГАДАНСКОЙ ОБЛАСТИ</v>
          </cell>
          <cell r="C55">
            <v>1940</v>
          </cell>
          <cell r="D55">
            <v>3614</v>
          </cell>
          <cell r="E55">
            <v>0</v>
          </cell>
          <cell r="F55">
            <v>21499.300000000003</v>
          </cell>
          <cell r="G55">
            <v>0</v>
          </cell>
          <cell r="H55">
            <v>1809.4</v>
          </cell>
          <cell r="I55">
            <v>0</v>
          </cell>
          <cell r="J55">
            <v>0</v>
          </cell>
          <cell r="K55">
            <v>0</v>
          </cell>
          <cell r="L55">
            <v>28862.700000000004</v>
          </cell>
          <cell r="M55">
            <v>2254.60691</v>
          </cell>
          <cell r="N55">
            <v>3418.6738799999998</v>
          </cell>
          <cell r="O55">
            <v>1164.0669699999999</v>
          </cell>
          <cell r="P55">
            <v>4.0331187657426354E-2</v>
          </cell>
          <cell r="Q55">
            <v>0</v>
          </cell>
          <cell r="S55">
            <v>2254606.91</v>
          </cell>
          <cell r="T55">
            <v>3418673.88</v>
          </cell>
          <cell r="U55">
            <v>1164066.9699999997</v>
          </cell>
          <cell r="V55">
            <v>51</v>
          </cell>
        </row>
        <row r="56">
          <cell r="B56" t="str">
            <v>УФК ПО МОСКОВСКОЙ ОБЛАСТИ</v>
          </cell>
          <cell r="C56">
            <v>4896.8</v>
          </cell>
          <cell r="D56">
            <v>3553.6</v>
          </cell>
          <cell r="E56">
            <v>0</v>
          </cell>
          <cell r="F56">
            <v>24730.800000000003</v>
          </cell>
          <cell r="G56">
            <v>0</v>
          </cell>
          <cell r="H56">
            <v>8.6999999999999993</v>
          </cell>
          <cell r="I56">
            <v>0</v>
          </cell>
          <cell r="J56">
            <v>0</v>
          </cell>
          <cell r="K56">
            <v>0</v>
          </cell>
          <cell r="L56">
            <v>33189.9</v>
          </cell>
          <cell r="M56">
            <v>1455.8231599999999</v>
          </cell>
          <cell r="N56">
            <v>1673.9395</v>
          </cell>
          <cell r="O56">
            <v>218.11634000000004</v>
          </cell>
          <cell r="P56">
            <v>6.5717685199413083E-3</v>
          </cell>
          <cell r="Q56">
            <v>0</v>
          </cell>
          <cell r="S56">
            <v>1455823.16</v>
          </cell>
          <cell r="T56">
            <v>1673939.5</v>
          </cell>
          <cell r="U56">
            <v>218116.34000000008</v>
          </cell>
          <cell r="V56">
            <v>52</v>
          </cell>
        </row>
        <row r="57">
          <cell r="B57" t="str">
            <v>УФК ПО МУРМАНСКОЙ ОБЛАСТИ</v>
          </cell>
          <cell r="C57">
            <v>4077.5</v>
          </cell>
          <cell r="D57">
            <v>2523.1999999999998</v>
          </cell>
          <cell r="E57">
            <v>0</v>
          </cell>
          <cell r="F57">
            <v>23792.100000000002</v>
          </cell>
          <cell r="G57">
            <v>0</v>
          </cell>
          <cell r="H57">
            <v>3081.4</v>
          </cell>
          <cell r="I57">
            <v>0</v>
          </cell>
          <cell r="J57">
            <v>0</v>
          </cell>
          <cell r="K57">
            <v>0</v>
          </cell>
          <cell r="L57">
            <v>33474.200000000004</v>
          </cell>
          <cell r="M57">
            <v>4900.2027800000005</v>
          </cell>
          <cell r="N57">
            <v>5946.3589199999997</v>
          </cell>
          <cell r="O57">
            <v>1046.1561399999991</v>
          </cell>
          <cell r="P57">
            <v>3.1252610667319873E-2</v>
          </cell>
          <cell r="Q57">
            <v>0</v>
          </cell>
          <cell r="S57">
            <v>4900202.78</v>
          </cell>
          <cell r="T57">
            <v>5946358.9199999999</v>
          </cell>
          <cell r="U57">
            <v>1046156.1399999997</v>
          </cell>
          <cell r="V57">
            <v>53</v>
          </cell>
        </row>
        <row r="58">
          <cell r="B58" t="str">
            <v>УФК ПО НИЖЕГОРОДСКОЙ ОБЛАСТИ</v>
          </cell>
          <cell r="C58">
            <v>10957.7</v>
          </cell>
          <cell r="D58">
            <v>8683.9</v>
          </cell>
          <cell r="E58">
            <v>402.5</v>
          </cell>
          <cell r="F58">
            <v>54592</v>
          </cell>
          <cell r="G58">
            <v>0</v>
          </cell>
          <cell r="H58">
            <v>4460.3999999999996</v>
          </cell>
          <cell r="I58">
            <v>0</v>
          </cell>
          <cell r="J58">
            <v>0</v>
          </cell>
          <cell r="K58">
            <v>0</v>
          </cell>
          <cell r="L58">
            <v>79096.5</v>
          </cell>
          <cell r="M58">
            <v>1821.32113</v>
          </cell>
          <cell r="N58">
            <v>3773.4491500000004</v>
          </cell>
          <cell r="O58">
            <v>1952.1280200000003</v>
          </cell>
          <cell r="P58">
            <v>2.4680333769509399E-2</v>
          </cell>
          <cell r="Q58">
            <v>0</v>
          </cell>
          <cell r="S58">
            <v>1821321.1300000001</v>
          </cell>
          <cell r="T58">
            <v>3773449.1500000004</v>
          </cell>
          <cell r="U58">
            <v>1952128.0200000003</v>
          </cell>
          <cell r="V58">
            <v>54</v>
          </cell>
        </row>
        <row r="59">
          <cell r="B59" t="str">
            <v>УФК ПО НОВГОРОДСКОЙ ОБЛАСТИ</v>
          </cell>
          <cell r="C59">
            <v>3327.6</v>
          </cell>
          <cell r="D59">
            <v>2924.9</v>
          </cell>
          <cell r="E59">
            <v>0</v>
          </cell>
          <cell r="F59">
            <v>18830.900000000001</v>
          </cell>
          <cell r="G59">
            <v>0</v>
          </cell>
          <cell r="H59">
            <v>2589.6</v>
          </cell>
          <cell r="I59">
            <v>0</v>
          </cell>
          <cell r="J59">
            <v>0</v>
          </cell>
          <cell r="K59">
            <v>0</v>
          </cell>
          <cell r="L59">
            <v>27673.000000000004</v>
          </cell>
          <cell r="M59">
            <v>1804.47243</v>
          </cell>
          <cell r="N59">
            <v>2261.0504099999998</v>
          </cell>
          <cell r="O59">
            <v>456.5779799999998</v>
          </cell>
          <cell r="P59">
            <v>1.6499041665160977E-2</v>
          </cell>
          <cell r="Q59">
            <v>0</v>
          </cell>
          <cell r="S59">
            <v>1804472.43</v>
          </cell>
          <cell r="T59">
            <v>2261050.4099999997</v>
          </cell>
          <cell r="U59">
            <v>456577.97999999975</v>
          </cell>
          <cell r="V59">
            <v>55</v>
          </cell>
        </row>
        <row r="60">
          <cell r="B60" t="str">
            <v>УФК ПО НОВОСИБИРСКОЙ ОБЛАСТИ</v>
          </cell>
          <cell r="C60">
            <v>4753.8999999999996</v>
          </cell>
          <cell r="D60">
            <v>5658.8</v>
          </cell>
          <cell r="E60">
            <v>9500</v>
          </cell>
          <cell r="F60">
            <v>51647.8</v>
          </cell>
          <cell r="G60">
            <v>0</v>
          </cell>
          <cell r="H60">
            <v>6297.4</v>
          </cell>
          <cell r="I60">
            <v>0</v>
          </cell>
          <cell r="J60">
            <v>0</v>
          </cell>
          <cell r="K60">
            <v>0</v>
          </cell>
          <cell r="L60">
            <v>77857.899999999994</v>
          </cell>
          <cell r="M60">
            <v>622.15448000000004</v>
          </cell>
          <cell r="N60">
            <v>622.77625</v>
          </cell>
          <cell r="O60">
            <v>0.62176999999996951</v>
          </cell>
          <cell r="P60">
            <v>7.9859590356273363E-6</v>
          </cell>
          <cell r="Q60">
            <v>0</v>
          </cell>
          <cell r="S60">
            <v>622154.48</v>
          </cell>
          <cell r="T60">
            <v>622776.25</v>
          </cell>
          <cell r="U60">
            <v>621.77000000001863</v>
          </cell>
          <cell r="V60">
            <v>56</v>
          </cell>
        </row>
        <row r="61">
          <cell r="B61" t="str">
            <v>УФК ПО ОМСКОЙ ОБЛАСТИ</v>
          </cell>
          <cell r="C61">
            <v>4574.3</v>
          </cell>
          <cell r="D61">
            <v>4194.8999999999996</v>
          </cell>
          <cell r="E61">
            <v>0</v>
          </cell>
          <cell r="F61">
            <v>31480.1</v>
          </cell>
          <cell r="G61">
            <v>0</v>
          </cell>
          <cell r="H61">
            <v>4381.6000000000004</v>
          </cell>
          <cell r="I61">
            <v>0</v>
          </cell>
          <cell r="J61">
            <v>0</v>
          </cell>
          <cell r="K61">
            <v>0</v>
          </cell>
          <cell r="L61">
            <v>44630.9</v>
          </cell>
          <cell r="M61">
            <v>816.4119300000001</v>
          </cell>
          <cell r="N61">
            <v>1313.7711900000002</v>
          </cell>
          <cell r="O61">
            <v>497.35926000000006</v>
          </cell>
          <cell r="P61">
            <v>1.1143832188013238E-2</v>
          </cell>
          <cell r="Q61">
            <v>0</v>
          </cell>
          <cell r="S61">
            <v>816411.93</v>
          </cell>
          <cell r="T61">
            <v>1313771.1900000002</v>
          </cell>
          <cell r="U61">
            <v>497359.26000000013</v>
          </cell>
          <cell r="V61">
            <v>57</v>
          </cell>
        </row>
        <row r="62">
          <cell r="B62" t="str">
            <v>УФК ПО ОРЕНБУРГСКОЙ ОБЛАСТИ</v>
          </cell>
          <cell r="C62">
            <v>4612.2</v>
          </cell>
          <cell r="D62">
            <v>3016</v>
          </cell>
          <cell r="E62">
            <v>0</v>
          </cell>
          <cell r="F62">
            <v>24627.5</v>
          </cell>
          <cell r="G62">
            <v>0</v>
          </cell>
          <cell r="H62">
            <v>3214.1</v>
          </cell>
          <cell r="I62">
            <v>0</v>
          </cell>
          <cell r="J62">
            <v>0</v>
          </cell>
          <cell r="K62">
            <v>0</v>
          </cell>
          <cell r="L62">
            <v>35469.799999999996</v>
          </cell>
          <cell r="M62">
            <v>1361.2691499999999</v>
          </cell>
          <cell r="N62">
            <v>1631.3812800000001</v>
          </cell>
          <cell r="O62">
            <v>270.11213000000021</v>
          </cell>
          <cell r="P62">
            <v>7.6152707373596763E-3</v>
          </cell>
          <cell r="Q62">
            <v>0</v>
          </cell>
          <cell r="S62">
            <v>1361269.15</v>
          </cell>
          <cell r="T62">
            <v>1631381.28</v>
          </cell>
          <cell r="U62">
            <v>270112.13000000012</v>
          </cell>
          <cell r="V62">
            <v>58</v>
          </cell>
        </row>
        <row r="63">
          <cell r="B63" t="str">
            <v>УФК ПО ОРЛОВСКОЙ ОБЛАСТИ</v>
          </cell>
          <cell r="C63">
            <v>4401.3999999999996</v>
          </cell>
          <cell r="D63">
            <v>2074.1999999999998</v>
          </cell>
          <cell r="E63">
            <v>0</v>
          </cell>
          <cell r="F63">
            <v>19961.899999999998</v>
          </cell>
          <cell r="G63">
            <v>0</v>
          </cell>
          <cell r="H63">
            <v>2881</v>
          </cell>
          <cell r="I63">
            <v>0</v>
          </cell>
          <cell r="J63">
            <v>0</v>
          </cell>
          <cell r="K63">
            <v>0</v>
          </cell>
          <cell r="L63">
            <v>29318.499999999996</v>
          </cell>
          <cell r="M63">
            <v>547.13535000000002</v>
          </cell>
          <cell r="N63">
            <v>627.64787999999999</v>
          </cell>
          <cell r="O63">
            <v>80.51252999999997</v>
          </cell>
          <cell r="P63">
            <v>2.7461340109487175E-3</v>
          </cell>
          <cell r="Q63">
            <v>0</v>
          </cell>
          <cell r="S63">
            <v>547135.35</v>
          </cell>
          <cell r="T63">
            <v>627647.88</v>
          </cell>
          <cell r="U63">
            <v>80512.530000000028</v>
          </cell>
          <cell r="V63">
            <v>59</v>
          </cell>
        </row>
        <row r="64">
          <cell r="B64" t="str">
            <v>УФК ПО ПЕНЗЕНСКОЙ ОБЛАСТИ</v>
          </cell>
          <cell r="C64">
            <v>5667.2</v>
          </cell>
          <cell r="D64">
            <v>3165.2</v>
          </cell>
          <cell r="E64">
            <v>0</v>
          </cell>
          <cell r="F64">
            <v>43602</v>
          </cell>
          <cell r="G64">
            <v>0</v>
          </cell>
          <cell r="H64">
            <v>3524.7</v>
          </cell>
          <cell r="I64">
            <v>0</v>
          </cell>
          <cell r="J64">
            <v>0</v>
          </cell>
          <cell r="K64">
            <v>0</v>
          </cell>
          <cell r="L64">
            <v>55959.1</v>
          </cell>
          <cell r="M64">
            <v>1312.12796</v>
          </cell>
          <cell r="N64">
            <v>1834.26342</v>
          </cell>
          <cell r="O64">
            <v>522.13545999999997</v>
          </cell>
          <cell r="P64">
            <v>9.3306622157968942E-3</v>
          </cell>
          <cell r="Q64">
            <v>0</v>
          </cell>
          <cell r="S64">
            <v>1312127.96</v>
          </cell>
          <cell r="T64">
            <v>1834263.42</v>
          </cell>
          <cell r="U64">
            <v>522135.45999999996</v>
          </cell>
          <cell r="V64">
            <v>60</v>
          </cell>
        </row>
        <row r="65">
          <cell r="B65" t="str">
            <v>УФК ПО ПСКОВСКОЙ ОБЛАСТИ</v>
          </cell>
          <cell r="C65">
            <v>3180.6</v>
          </cell>
          <cell r="D65">
            <v>1548.9</v>
          </cell>
          <cell r="E65">
            <v>0</v>
          </cell>
          <cell r="F65">
            <v>19014</v>
          </cell>
          <cell r="G65">
            <v>0</v>
          </cell>
          <cell r="H65">
            <v>2935.6</v>
          </cell>
          <cell r="I65">
            <v>76512</v>
          </cell>
          <cell r="J65">
            <v>0</v>
          </cell>
          <cell r="K65">
            <v>0</v>
          </cell>
          <cell r="L65">
            <v>103191.1</v>
          </cell>
          <cell r="M65">
            <v>1443.34548</v>
          </cell>
          <cell r="N65">
            <v>1835.8062199999997</v>
          </cell>
          <cell r="O65">
            <v>392.46073999999976</v>
          </cell>
          <cell r="P65">
            <v>3.8032421400682787E-3</v>
          </cell>
          <cell r="Q65">
            <v>0</v>
          </cell>
          <cell r="S65">
            <v>1443345.48</v>
          </cell>
          <cell r="T65">
            <v>1835806.2199999997</v>
          </cell>
          <cell r="U65">
            <v>392460.73999999976</v>
          </cell>
          <cell r="V65">
            <v>61</v>
          </cell>
        </row>
        <row r="66">
          <cell r="B66" t="str">
            <v>УФК ПО РОСТОВСКОЙ ОБЛАСТИ</v>
          </cell>
          <cell r="C66">
            <v>9941.4</v>
          </cell>
          <cell r="D66">
            <v>13556.7</v>
          </cell>
          <cell r="E66">
            <v>16.2</v>
          </cell>
          <cell r="F66">
            <v>38262.699999999997</v>
          </cell>
          <cell r="G66">
            <v>0</v>
          </cell>
          <cell r="H66">
            <v>5131.3999999999996</v>
          </cell>
          <cell r="I66">
            <v>0</v>
          </cell>
          <cell r="J66">
            <v>0</v>
          </cell>
          <cell r="K66">
            <v>0</v>
          </cell>
          <cell r="L66">
            <v>66908.399999999994</v>
          </cell>
          <cell r="M66">
            <v>361.46121999999997</v>
          </cell>
          <cell r="N66">
            <v>364.92813999999993</v>
          </cell>
          <cell r="O66">
            <v>3.4669199999999591</v>
          </cell>
          <cell r="P66">
            <v>5.1815915490431088E-5</v>
          </cell>
          <cell r="Q66">
            <v>0</v>
          </cell>
          <cell r="S66">
            <v>361461.22</v>
          </cell>
          <cell r="T66">
            <v>364928.13999999996</v>
          </cell>
          <cell r="U66">
            <v>3466.9199999999837</v>
          </cell>
          <cell r="V66">
            <v>62</v>
          </cell>
        </row>
        <row r="67">
          <cell r="B67" t="str">
            <v>УФК ПО РЯЗАНСКОЙ ОБЛАСТИ</v>
          </cell>
          <cell r="C67">
            <v>3561.6</v>
          </cell>
          <cell r="D67">
            <v>2531.6</v>
          </cell>
          <cell r="E67">
            <v>0</v>
          </cell>
          <cell r="F67">
            <v>16599</v>
          </cell>
          <cell r="G67">
            <v>0</v>
          </cell>
          <cell r="H67">
            <v>2516.6</v>
          </cell>
          <cell r="I67">
            <v>0</v>
          </cell>
          <cell r="J67">
            <v>0</v>
          </cell>
          <cell r="K67">
            <v>0</v>
          </cell>
          <cell r="L67">
            <v>25208.799999999999</v>
          </cell>
          <cell r="M67">
            <v>702.6173</v>
          </cell>
          <cell r="N67">
            <v>1106.2631699999999</v>
          </cell>
          <cell r="O67">
            <v>403.64586999999995</v>
          </cell>
          <cell r="P67">
            <v>1.6012101726381262E-2</v>
          </cell>
          <cell r="Q67">
            <v>0</v>
          </cell>
          <cell r="S67">
            <v>702617.3</v>
          </cell>
          <cell r="T67">
            <v>1106263.17</v>
          </cell>
          <cell r="U67">
            <v>403645.86999999988</v>
          </cell>
          <cell r="V67">
            <v>63</v>
          </cell>
        </row>
        <row r="68">
          <cell r="B68" t="str">
            <v>УФК ПО САМАРСКОЙ ОБЛАСТИ</v>
          </cell>
          <cell r="C68">
            <v>5116.5</v>
          </cell>
          <cell r="D68">
            <v>2912.7</v>
          </cell>
          <cell r="E68">
            <v>0</v>
          </cell>
          <cell r="F68">
            <v>24662.3</v>
          </cell>
          <cell r="G68">
            <v>0</v>
          </cell>
          <cell r="H68">
            <v>3692.6</v>
          </cell>
          <cell r="I68">
            <v>0</v>
          </cell>
          <cell r="J68">
            <v>0</v>
          </cell>
          <cell r="K68">
            <v>0</v>
          </cell>
          <cell r="L68">
            <v>36384.1</v>
          </cell>
          <cell r="M68">
            <v>649.92668999999989</v>
          </cell>
          <cell r="N68">
            <v>704.78928999999994</v>
          </cell>
          <cell r="O68">
            <v>54.862600000000043</v>
          </cell>
          <cell r="P68">
            <v>1.5078729445004836E-3</v>
          </cell>
          <cell r="Q68">
            <v>0</v>
          </cell>
          <cell r="S68">
            <v>649926.68999999994</v>
          </cell>
          <cell r="T68">
            <v>704789.28999999992</v>
          </cell>
          <cell r="U68">
            <v>54862.599999999977</v>
          </cell>
          <cell r="V68">
            <v>64</v>
          </cell>
        </row>
        <row r="69">
          <cell r="B69" t="str">
            <v>УФК ПО САРАТОВСКОЙ ОБЛАСТИ</v>
          </cell>
          <cell r="C69">
            <v>5151.3</v>
          </cell>
          <cell r="D69">
            <v>4589.3999999999996</v>
          </cell>
          <cell r="E69">
            <v>0</v>
          </cell>
          <cell r="F69">
            <v>26641.7</v>
          </cell>
          <cell r="G69">
            <v>0</v>
          </cell>
          <cell r="H69">
            <v>4122.1000000000004</v>
          </cell>
          <cell r="I69">
            <v>0</v>
          </cell>
          <cell r="J69">
            <v>0</v>
          </cell>
          <cell r="K69">
            <v>0</v>
          </cell>
          <cell r="L69">
            <v>40504.500000000007</v>
          </cell>
          <cell r="M69">
            <v>904.28718000000003</v>
          </cell>
          <cell r="N69">
            <v>1298.6433400000001</v>
          </cell>
          <cell r="O69">
            <v>394.35616000000005</v>
          </cell>
          <cell r="P69">
            <v>9.736107346097346E-3</v>
          </cell>
          <cell r="Q69">
            <v>0</v>
          </cell>
          <cell r="S69">
            <v>904287.18</v>
          </cell>
          <cell r="T69">
            <v>1298643.3400000001</v>
          </cell>
          <cell r="U69">
            <v>394356.16000000003</v>
          </cell>
          <cell r="V69">
            <v>65</v>
          </cell>
        </row>
        <row r="70">
          <cell r="B70" t="str">
            <v>УФК ПО САХАЛИНСКОЙ ОБЛАСТИ</v>
          </cell>
          <cell r="C70">
            <v>2847.8</v>
          </cell>
          <cell r="D70">
            <v>2138.9</v>
          </cell>
          <cell r="E70">
            <v>1258.8</v>
          </cell>
          <cell r="F70">
            <v>19720.900000000001</v>
          </cell>
          <cell r="G70">
            <v>0</v>
          </cell>
          <cell r="H70">
            <v>2863.7</v>
          </cell>
          <cell r="I70">
            <v>0</v>
          </cell>
          <cell r="J70">
            <v>0</v>
          </cell>
          <cell r="K70">
            <v>0</v>
          </cell>
          <cell r="L70">
            <v>28830.100000000002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1</v>
          </cell>
          <cell r="S70">
            <v>0</v>
          </cell>
          <cell r="T70">
            <v>0</v>
          </cell>
          <cell r="U70">
            <v>0</v>
          </cell>
          <cell r="V70">
            <v>66</v>
          </cell>
        </row>
        <row r="71">
          <cell r="B71" t="str">
            <v>УФК ПО СВЕРДЛОВСКОЙ ОБЛАСТИ</v>
          </cell>
          <cell r="C71">
            <v>7040</v>
          </cell>
          <cell r="D71">
            <v>5274.2</v>
          </cell>
          <cell r="E71">
            <v>0</v>
          </cell>
          <cell r="F71">
            <v>55688.2</v>
          </cell>
          <cell r="G71">
            <v>0</v>
          </cell>
          <cell r="H71">
            <v>2924.8</v>
          </cell>
          <cell r="I71">
            <v>0</v>
          </cell>
          <cell r="J71">
            <v>0</v>
          </cell>
          <cell r="K71">
            <v>0</v>
          </cell>
          <cell r="L71">
            <v>70927.199999999997</v>
          </cell>
          <cell r="M71">
            <v>1198.5011400000001</v>
          </cell>
          <cell r="N71">
            <v>1407.8155200000001</v>
          </cell>
          <cell r="O71">
            <v>209.31438000000003</v>
          </cell>
          <cell r="P71">
            <v>2.9511157919669753E-3</v>
          </cell>
          <cell r="Q71">
            <v>0</v>
          </cell>
          <cell r="S71">
            <v>1198501.1400000001</v>
          </cell>
          <cell r="T71">
            <v>1407815.52</v>
          </cell>
          <cell r="U71">
            <v>209314.37999999989</v>
          </cell>
          <cell r="V71">
            <v>67</v>
          </cell>
        </row>
        <row r="72">
          <cell r="B72" t="str">
            <v>УФК ПО СМОЛЕНСКОЙ ОБЛАСТИ</v>
          </cell>
          <cell r="C72">
            <v>2315.1999999999998</v>
          </cell>
          <cell r="D72">
            <v>2648</v>
          </cell>
          <cell r="E72">
            <v>0</v>
          </cell>
          <cell r="F72">
            <v>14504.5</v>
          </cell>
          <cell r="G72">
            <v>0</v>
          </cell>
          <cell r="H72">
            <v>1718.6</v>
          </cell>
          <cell r="I72">
            <v>0</v>
          </cell>
          <cell r="J72">
            <v>0</v>
          </cell>
          <cell r="K72">
            <v>0</v>
          </cell>
          <cell r="L72">
            <v>21186.299999999996</v>
          </cell>
          <cell r="M72">
            <v>491.08902999999998</v>
          </cell>
          <cell r="N72">
            <v>655.97252000000003</v>
          </cell>
          <cell r="O72">
            <v>164.88349000000005</v>
          </cell>
          <cell r="P72">
            <v>7.7825524041479676E-3</v>
          </cell>
          <cell r="Q72">
            <v>0</v>
          </cell>
          <cell r="S72">
            <v>491089.02999999997</v>
          </cell>
          <cell r="T72">
            <v>655972.52</v>
          </cell>
          <cell r="U72">
            <v>164883.49000000005</v>
          </cell>
          <cell r="V72">
            <v>68</v>
          </cell>
        </row>
        <row r="73">
          <cell r="B73" t="str">
            <v>УФК ПО ТАМБОВСКОЙ ОБЛАСТИ</v>
          </cell>
          <cell r="C73">
            <v>3294.8</v>
          </cell>
          <cell r="D73">
            <v>2931.2</v>
          </cell>
          <cell r="E73">
            <v>0</v>
          </cell>
          <cell r="F73">
            <v>21582.2</v>
          </cell>
          <cell r="G73">
            <v>0</v>
          </cell>
          <cell r="H73">
            <v>2915</v>
          </cell>
          <cell r="I73">
            <v>0</v>
          </cell>
          <cell r="J73">
            <v>0</v>
          </cell>
          <cell r="K73">
            <v>0</v>
          </cell>
          <cell r="L73">
            <v>30723.200000000001</v>
          </cell>
          <cell r="M73">
            <v>583.08618000000001</v>
          </cell>
          <cell r="N73">
            <v>666.28261999999995</v>
          </cell>
          <cell r="O73">
            <v>83.196439999999939</v>
          </cell>
          <cell r="P73">
            <v>2.707935371315486E-3</v>
          </cell>
          <cell r="Q73">
            <v>0</v>
          </cell>
          <cell r="S73">
            <v>583086.18000000005</v>
          </cell>
          <cell r="T73">
            <v>666282.62</v>
          </cell>
          <cell r="U73">
            <v>83196.439999999944</v>
          </cell>
          <cell r="V73">
            <v>69</v>
          </cell>
        </row>
        <row r="74">
          <cell r="B74" t="str">
            <v>УФК ПО ТВЕРСКОЙ ОБЛАСТИ</v>
          </cell>
          <cell r="C74">
            <v>4991.8999999999996</v>
          </cell>
          <cell r="D74">
            <v>3788.3</v>
          </cell>
          <cell r="E74">
            <v>0</v>
          </cell>
          <cell r="F74">
            <v>28135.599999999999</v>
          </cell>
          <cell r="G74">
            <v>0</v>
          </cell>
          <cell r="H74">
            <v>2974.4</v>
          </cell>
          <cell r="I74">
            <v>0</v>
          </cell>
          <cell r="J74">
            <v>0</v>
          </cell>
          <cell r="K74">
            <v>0</v>
          </cell>
          <cell r="L74">
            <v>39890.200000000004</v>
          </cell>
          <cell r="M74">
            <v>3199.2668900000003</v>
          </cell>
          <cell r="N74">
            <v>4022.9411900000005</v>
          </cell>
          <cell r="O74">
            <v>823.67430000000013</v>
          </cell>
          <cell r="P74">
            <v>2.0648537736085555E-2</v>
          </cell>
          <cell r="Q74">
            <v>0</v>
          </cell>
          <cell r="S74">
            <v>3199266.89</v>
          </cell>
          <cell r="T74">
            <v>4022941.1900000004</v>
          </cell>
          <cell r="U74">
            <v>823674.30000000028</v>
          </cell>
          <cell r="V74">
            <v>70</v>
          </cell>
        </row>
        <row r="75">
          <cell r="B75" t="str">
            <v>УФК ПО ТОМСКОЙ ОБЛАСТИ</v>
          </cell>
          <cell r="C75">
            <v>3182.7</v>
          </cell>
          <cell r="D75">
            <v>2116</v>
          </cell>
          <cell r="E75">
            <v>1806.3</v>
          </cell>
          <cell r="F75">
            <v>34384</v>
          </cell>
          <cell r="G75">
            <v>0</v>
          </cell>
          <cell r="H75">
            <v>3027.3</v>
          </cell>
          <cell r="I75">
            <v>0</v>
          </cell>
          <cell r="J75">
            <v>0</v>
          </cell>
          <cell r="K75">
            <v>0</v>
          </cell>
          <cell r="L75">
            <v>44516.3</v>
          </cell>
          <cell r="M75">
            <v>720.43371999999999</v>
          </cell>
          <cell r="N75">
            <v>1249.7184</v>
          </cell>
          <cell r="O75">
            <v>529.28467999999998</v>
          </cell>
          <cell r="P75">
            <v>1.1889682655566612E-2</v>
          </cell>
          <cell r="Q75">
            <v>0</v>
          </cell>
          <cell r="S75">
            <v>720433.72</v>
          </cell>
          <cell r="T75">
            <v>1249718.3999999999</v>
          </cell>
          <cell r="U75">
            <v>529284.67999999993</v>
          </cell>
          <cell r="V75">
            <v>71</v>
          </cell>
        </row>
        <row r="76">
          <cell r="B76" t="str">
            <v>УФК ПО ТУЛЬСКОЙ ОБЛАСТИ</v>
          </cell>
          <cell r="C76">
            <v>3762.5</v>
          </cell>
          <cell r="D76">
            <v>1744.7</v>
          </cell>
          <cell r="E76">
            <v>0</v>
          </cell>
          <cell r="F76">
            <v>25152.100000000002</v>
          </cell>
          <cell r="G76">
            <v>0</v>
          </cell>
          <cell r="H76">
            <v>2157</v>
          </cell>
          <cell r="I76">
            <v>0</v>
          </cell>
          <cell r="J76">
            <v>0</v>
          </cell>
          <cell r="K76">
            <v>0</v>
          </cell>
          <cell r="L76">
            <v>32816.300000000003</v>
          </cell>
          <cell r="M76">
            <v>146.21924999999999</v>
          </cell>
          <cell r="N76">
            <v>559.76625999999999</v>
          </cell>
          <cell r="O76">
            <v>413.54701</v>
          </cell>
          <cell r="P76">
            <v>1.2601878030125272E-2</v>
          </cell>
          <cell r="Q76">
            <v>0</v>
          </cell>
          <cell r="S76">
            <v>146219.25</v>
          </cell>
          <cell r="T76">
            <v>559766.26</v>
          </cell>
          <cell r="U76">
            <v>413547.01</v>
          </cell>
          <cell r="V76">
            <v>72</v>
          </cell>
        </row>
        <row r="77">
          <cell r="B77" t="str">
            <v>УФК ПО ТЮМЕНСКОЙ ОБЛАСТИ</v>
          </cell>
          <cell r="C77">
            <v>1828.9</v>
          </cell>
          <cell r="D77">
            <v>1207</v>
          </cell>
          <cell r="E77">
            <v>0</v>
          </cell>
          <cell r="F77">
            <v>11627.2</v>
          </cell>
          <cell r="G77">
            <v>0</v>
          </cell>
          <cell r="H77">
            <v>1698.7</v>
          </cell>
          <cell r="I77">
            <v>0</v>
          </cell>
          <cell r="J77">
            <v>0</v>
          </cell>
          <cell r="K77">
            <v>0</v>
          </cell>
          <cell r="L77">
            <v>16361.800000000001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1</v>
          </cell>
          <cell r="S77">
            <v>0</v>
          </cell>
          <cell r="T77">
            <v>0</v>
          </cell>
          <cell r="U77">
            <v>0</v>
          </cell>
          <cell r="V77">
            <v>73</v>
          </cell>
        </row>
        <row r="78">
          <cell r="B78" t="str">
            <v>УФК ПО УЛЬЯНОВСКОЙ ОБЛАСТИ</v>
          </cell>
          <cell r="C78">
            <v>4816</v>
          </cell>
          <cell r="D78">
            <v>1009.3</v>
          </cell>
          <cell r="E78">
            <v>0</v>
          </cell>
          <cell r="F78">
            <v>22703</v>
          </cell>
          <cell r="G78">
            <v>0</v>
          </cell>
          <cell r="H78">
            <v>3090.6</v>
          </cell>
          <cell r="I78">
            <v>0</v>
          </cell>
          <cell r="J78">
            <v>0</v>
          </cell>
          <cell r="K78">
            <v>0</v>
          </cell>
          <cell r="L78">
            <v>31618.899999999998</v>
          </cell>
          <cell r="M78">
            <v>109.77169000000001</v>
          </cell>
          <cell r="N78">
            <v>263.79334999999998</v>
          </cell>
          <cell r="O78">
            <v>154.02165999999997</v>
          </cell>
          <cell r="P78">
            <v>4.8711896998314295E-3</v>
          </cell>
          <cell r="Q78">
            <v>0</v>
          </cell>
          <cell r="S78">
            <v>109771.69</v>
          </cell>
          <cell r="T78">
            <v>263793.34999999998</v>
          </cell>
          <cell r="U78">
            <v>154021.65999999997</v>
          </cell>
          <cell r="V78">
            <v>74</v>
          </cell>
        </row>
        <row r="79">
          <cell r="B79" t="str">
            <v>УФК ПО ЧЕЛЯБИНСКОЙ ОБЛАСТИ</v>
          </cell>
          <cell r="C79">
            <v>4889</v>
          </cell>
          <cell r="D79">
            <v>3048.6</v>
          </cell>
          <cell r="E79">
            <v>0</v>
          </cell>
          <cell r="F79">
            <v>22193.7</v>
          </cell>
          <cell r="G79">
            <v>0</v>
          </cell>
          <cell r="H79">
            <v>2278.4</v>
          </cell>
          <cell r="I79">
            <v>0</v>
          </cell>
          <cell r="J79">
            <v>0</v>
          </cell>
          <cell r="K79">
            <v>0</v>
          </cell>
          <cell r="L79">
            <v>32409.7</v>
          </cell>
          <cell r="M79">
            <v>76.052109999999999</v>
          </cell>
          <cell r="N79">
            <v>729.95100000000002</v>
          </cell>
          <cell r="O79">
            <v>653.89889000000005</v>
          </cell>
          <cell r="P79">
            <v>2.0176024153262757E-2</v>
          </cell>
          <cell r="Q79">
            <v>0</v>
          </cell>
          <cell r="S79">
            <v>76052.11</v>
          </cell>
          <cell r="T79">
            <v>729951</v>
          </cell>
          <cell r="U79">
            <v>653898.89</v>
          </cell>
          <cell r="V79">
            <v>75</v>
          </cell>
        </row>
        <row r="80">
          <cell r="B80" t="str">
            <v>УФК ПО ЯРОСЛАВСКОЙ ОБЛАСТИ</v>
          </cell>
          <cell r="C80">
            <v>2154.6999999999998</v>
          </cell>
          <cell r="D80">
            <v>1817.8</v>
          </cell>
          <cell r="E80">
            <v>4675.3</v>
          </cell>
          <cell r="F80">
            <v>20512.5</v>
          </cell>
          <cell r="G80">
            <v>0</v>
          </cell>
          <cell r="H80">
            <v>1434.5</v>
          </cell>
          <cell r="I80">
            <v>0</v>
          </cell>
          <cell r="J80">
            <v>0</v>
          </cell>
          <cell r="K80">
            <v>0</v>
          </cell>
          <cell r="L80">
            <v>30594.799999999999</v>
          </cell>
          <cell r="M80">
            <v>6.7063500000000005</v>
          </cell>
          <cell r="N80">
            <v>26.370139999999999</v>
          </cell>
          <cell r="O80">
            <v>19.663789999999999</v>
          </cell>
          <cell r="P80">
            <v>6.4271673617738955E-4</v>
          </cell>
          <cell r="Q80">
            <v>0</v>
          </cell>
          <cell r="S80">
            <v>6706.35</v>
          </cell>
          <cell r="T80">
            <v>26370.14</v>
          </cell>
          <cell r="U80">
            <v>19663.79</v>
          </cell>
          <cell r="V80">
            <v>76</v>
          </cell>
        </row>
        <row r="81">
          <cell r="B81" t="str">
            <v>УФК ПО Г. МОСКВЕ</v>
          </cell>
          <cell r="C81">
            <v>9877.5</v>
          </cell>
          <cell r="D81">
            <v>20115.5</v>
          </cell>
          <cell r="E81">
            <v>0</v>
          </cell>
          <cell r="F81">
            <v>51628</v>
          </cell>
          <cell r="G81">
            <v>0</v>
          </cell>
          <cell r="H81">
            <v>26425.4</v>
          </cell>
          <cell r="I81">
            <v>0</v>
          </cell>
          <cell r="J81">
            <v>0</v>
          </cell>
          <cell r="K81">
            <v>0</v>
          </cell>
          <cell r="L81">
            <v>108046.39999999999</v>
          </cell>
          <cell r="M81">
            <v>4052.6348399999993</v>
          </cell>
          <cell r="N81">
            <v>4523.7805599999992</v>
          </cell>
          <cell r="O81">
            <v>471.14571999999998</v>
          </cell>
          <cell r="P81">
            <v>4.360586933021369E-3</v>
          </cell>
          <cell r="Q81">
            <v>0</v>
          </cell>
          <cell r="S81">
            <v>4052634.8399999994</v>
          </cell>
          <cell r="T81">
            <v>4523780.5599999996</v>
          </cell>
          <cell r="U81">
            <v>471145.7200000002</v>
          </cell>
          <cell r="V81">
            <v>77</v>
          </cell>
        </row>
        <row r="82">
          <cell r="B82" t="str">
            <v>УФК ПО Г. САНКТ-ПЕТЕРБУРГУ</v>
          </cell>
          <cell r="C82">
            <v>3731.8</v>
          </cell>
          <cell r="D82">
            <v>4883.3</v>
          </cell>
          <cell r="E82">
            <v>0</v>
          </cell>
          <cell r="F82">
            <v>25126.799999999999</v>
          </cell>
          <cell r="G82">
            <v>0</v>
          </cell>
          <cell r="H82">
            <v>1323.2</v>
          </cell>
          <cell r="I82">
            <v>0</v>
          </cell>
          <cell r="J82">
            <v>0</v>
          </cell>
          <cell r="K82">
            <v>0</v>
          </cell>
          <cell r="L82">
            <v>35065.1</v>
          </cell>
          <cell r="M82">
            <v>945.79102</v>
          </cell>
          <cell r="N82">
            <v>1013.9942600000001</v>
          </cell>
          <cell r="O82">
            <v>68.203240000000051</v>
          </cell>
          <cell r="P82">
            <v>1.9450462140418836E-3</v>
          </cell>
          <cell r="Q82">
            <v>0</v>
          </cell>
          <cell r="S82">
            <v>945791.02</v>
          </cell>
          <cell r="T82">
            <v>1013994.26</v>
          </cell>
          <cell r="U82">
            <v>68203.239999999991</v>
          </cell>
          <cell r="V82">
            <v>78</v>
          </cell>
        </row>
        <row r="83">
          <cell r="B83" t="str">
            <v>УФК ПО Г. СЕВАСТОПОЛЮ</v>
          </cell>
          <cell r="C83">
            <v>39852.6</v>
          </cell>
          <cell r="D83">
            <v>22215.4</v>
          </cell>
          <cell r="E83">
            <v>0</v>
          </cell>
          <cell r="F83">
            <v>2601.6999999999998</v>
          </cell>
          <cell r="G83">
            <v>0</v>
          </cell>
          <cell r="H83">
            <v>9164.5</v>
          </cell>
          <cell r="I83">
            <v>0</v>
          </cell>
          <cell r="J83">
            <v>0</v>
          </cell>
          <cell r="K83">
            <v>0</v>
          </cell>
          <cell r="L83">
            <v>73834.2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1</v>
          </cell>
          <cell r="S83">
            <v>0</v>
          </cell>
          <cell r="T83">
            <v>0</v>
          </cell>
          <cell r="U83">
            <v>0</v>
          </cell>
          <cell r="V83">
            <v>79</v>
          </cell>
        </row>
        <row r="84">
          <cell r="B84" t="str">
            <v>УФК ПО РЕСПУБЛИКЕ КРЫМ</v>
          </cell>
          <cell r="C84">
            <v>36652.800000000003</v>
          </cell>
          <cell r="D84">
            <v>31473.599999999999</v>
          </cell>
          <cell r="E84">
            <v>0</v>
          </cell>
          <cell r="F84">
            <v>8170.2000000000007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76296.600000000006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S84">
            <v>0</v>
          </cell>
          <cell r="T84">
            <v>0</v>
          </cell>
          <cell r="U84">
            <v>0</v>
          </cell>
          <cell r="V84">
            <v>80</v>
          </cell>
        </row>
        <row r="85">
          <cell r="B85" t="str">
            <v>УФК ПО ЕВРЕЙСКОЙ АВТОНОМНОЙ ОБЛАСТИ</v>
          </cell>
          <cell r="C85">
            <v>1320</v>
          </cell>
          <cell r="D85">
            <v>1476</v>
          </cell>
          <cell r="E85">
            <v>0</v>
          </cell>
          <cell r="F85">
            <v>8517.1999999999989</v>
          </cell>
          <cell r="G85">
            <v>0</v>
          </cell>
          <cell r="H85">
            <v>861.5</v>
          </cell>
          <cell r="I85">
            <v>0</v>
          </cell>
          <cell r="J85">
            <v>0</v>
          </cell>
          <cell r="K85">
            <v>0</v>
          </cell>
          <cell r="L85">
            <v>12174.699999999999</v>
          </cell>
          <cell r="M85">
            <v>120.82371000000001</v>
          </cell>
          <cell r="N85">
            <v>162.01971</v>
          </cell>
          <cell r="O85">
            <v>41.195999999999998</v>
          </cell>
          <cell r="P85">
            <v>3.3837384083386041E-3</v>
          </cell>
          <cell r="Q85">
            <v>0</v>
          </cell>
          <cell r="S85">
            <v>120823.71</v>
          </cell>
          <cell r="T85">
            <v>162019.71</v>
          </cell>
          <cell r="U85">
            <v>41195.999999999985</v>
          </cell>
          <cell r="V85">
            <v>81</v>
          </cell>
        </row>
        <row r="86">
          <cell r="B86" t="str">
            <v>УФК ПО ХАНТЫ-МАНСИЙСКОМУ АВТОНОМНОМУ ОКРУГУ - ЮГРЕ</v>
          </cell>
          <cell r="C86">
            <v>3901.7</v>
          </cell>
          <cell r="D86">
            <v>2284.6999999999998</v>
          </cell>
          <cell r="E86">
            <v>0</v>
          </cell>
          <cell r="F86">
            <v>38945.1</v>
          </cell>
          <cell r="G86">
            <v>0</v>
          </cell>
          <cell r="H86">
            <v>1984.8</v>
          </cell>
          <cell r="I86">
            <v>0</v>
          </cell>
          <cell r="J86">
            <v>0</v>
          </cell>
          <cell r="K86">
            <v>0</v>
          </cell>
          <cell r="L86">
            <v>47116.299999999996</v>
          </cell>
          <cell r="M86">
            <v>762.10056000000009</v>
          </cell>
          <cell r="N86">
            <v>976.70841000000019</v>
          </cell>
          <cell r="O86">
            <v>214.6078500000001</v>
          </cell>
          <cell r="P86">
            <v>4.5548536281499212E-3</v>
          </cell>
          <cell r="Q86">
            <v>0</v>
          </cell>
          <cell r="S86">
            <v>762100.56</v>
          </cell>
          <cell r="T86">
            <v>976708.41000000015</v>
          </cell>
          <cell r="U86">
            <v>214607.85000000009</v>
          </cell>
          <cell r="V86">
            <v>82</v>
          </cell>
        </row>
        <row r="87">
          <cell r="B87" t="str">
            <v>УФК ПО ЧУКОТСКОМУ АВТОНОМНОМУ ОКРУГУ</v>
          </cell>
          <cell r="C87">
            <v>1682.3</v>
          </cell>
          <cell r="D87">
            <v>783.6</v>
          </cell>
          <cell r="E87">
            <v>0</v>
          </cell>
          <cell r="F87">
            <v>24824.2</v>
          </cell>
          <cell r="G87">
            <v>0</v>
          </cell>
          <cell r="H87">
            <v>926.7</v>
          </cell>
          <cell r="I87">
            <v>0</v>
          </cell>
          <cell r="J87">
            <v>0</v>
          </cell>
          <cell r="K87">
            <v>0</v>
          </cell>
          <cell r="L87">
            <v>28216.799999999999</v>
          </cell>
          <cell r="M87">
            <v>906.41458999999998</v>
          </cell>
          <cell r="N87">
            <v>1661.1456300000002</v>
          </cell>
          <cell r="O87">
            <v>754.73104000000023</v>
          </cell>
          <cell r="P87">
            <v>2.6747577329817706E-2</v>
          </cell>
          <cell r="Q87">
            <v>0</v>
          </cell>
          <cell r="S87">
            <v>906414.59</v>
          </cell>
          <cell r="T87">
            <v>1661145.6300000001</v>
          </cell>
          <cell r="U87">
            <v>754731.04000000015</v>
          </cell>
          <cell r="V87">
            <v>83</v>
          </cell>
        </row>
        <row r="88">
          <cell r="B88" t="str">
            <v>УФК ПО ЯМАЛО-НЕНЕЦКОМУ АВТОНОМНОМУ ОКРУГУ</v>
          </cell>
          <cell r="C88">
            <v>3881.4</v>
          </cell>
          <cell r="D88">
            <v>1786.6</v>
          </cell>
          <cell r="E88">
            <v>0</v>
          </cell>
          <cell r="F88">
            <v>22670.899999999998</v>
          </cell>
          <cell r="G88">
            <v>0</v>
          </cell>
          <cell r="H88">
            <v>2134.5</v>
          </cell>
          <cell r="I88">
            <v>0</v>
          </cell>
          <cell r="J88">
            <v>0</v>
          </cell>
          <cell r="K88">
            <v>0</v>
          </cell>
          <cell r="L88">
            <v>30473.399999999998</v>
          </cell>
          <cell r="M88">
            <v>131.38753999999997</v>
          </cell>
          <cell r="N88">
            <v>143.01694999999998</v>
          </cell>
          <cell r="O88">
            <v>11.629410000000007</v>
          </cell>
          <cell r="P88">
            <v>3.8162495816023182E-4</v>
          </cell>
          <cell r="Q88">
            <v>0</v>
          </cell>
          <cell r="S88">
            <v>131387.53999999998</v>
          </cell>
          <cell r="T88">
            <v>143016.94999999998</v>
          </cell>
          <cell r="U88">
            <v>11629.410000000003</v>
          </cell>
          <cell r="V88">
            <v>84</v>
          </cell>
        </row>
        <row r="89">
          <cell r="B89" t="str">
            <v>МЕЖРЕГИОНАЛЬНОЕ ОПЕРАЦИОННОЕ УФК</v>
          </cell>
          <cell r="C89">
            <v>7493.1</v>
          </cell>
          <cell r="D89">
            <v>4268.5</v>
          </cell>
          <cell r="E89">
            <v>0</v>
          </cell>
          <cell r="F89">
            <v>11321.4</v>
          </cell>
          <cell r="G89">
            <v>0</v>
          </cell>
          <cell r="H89">
            <v>390.3</v>
          </cell>
          <cell r="I89">
            <v>0</v>
          </cell>
          <cell r="J89">
            <v>0</v>
          </cell>
          <cell r="K89">
            <v>0</v>
          </cell>
          <cell r="L89">
            <v>23473.299999999996</v>
          </cell>
          <cell r="M89">
            <v>1020.3256700000001</v>
          </cell>
          <cell r="N89">
            <v>1102.1448699999999</v>
          </cell>
          <cell r="O89">
            <v>81.819199999999796</v>
          </cell>
          <cell r="P89">
            <v>3.4856283522129317E-3</v>
          </cell>
          <cell r="Q89">
            <v>0</v>
          </cell>
          <cell r="S89">
            <v>1020325.67</v>
          </cell>
          <cell r="T89">
            <v>1102144.8699999999</v>
          </cell>
          <cell r="U89">
            <v>81819.199999999837</v>
          </cell>
          <cell r="V89">
            <v>85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4"/>
      <sheetName val="6"/>
    </sheetNames>
    <sheetDataSet>
      <sheetData sheetId="0"/>
      <sheetData sheetId="1">
        <row r="3">
          <cell r="A3" t="str">
            <v>УФК ПО СТАВРОПОЛЬСКОМУ КРАЮ</v>
          </cell>
          <cell r="B3" t="str">
            <v>УФК ПО СТАВРОПОЛЬСКОМУ КРАЮ</v>
          </cell>
          <cell r="C3">
            <v>4000</v>
          </cell>
        </row>
        <row r="4">
          <cell r="A4" t="str">
            <v>УФК ПО ХАНТЫ-МАНСИЙСКОМУ АВТОНОМНОМУ ОКРУГУ - ЮГРЕ</v>
          </cell>
          <cell r="B4" t="str">
            <v>УФК по Ханты-Мансийскому автономному округу - Югре</v>
          </cell>
          <cell r="C4">
            <v>6000</v>
          </cell>
        </row>
        <row r="5">
          <cell r="A5" t="str">
            <v>УФК ПО МОСКОВСКОЙ ОБЛАСТИ</v>
          </cell>
          <cell r="B5" t="str">
            <v>УФК по Московской области</v>
          </cell>
          <cell r="C5">
            <v>35200</v>
          </cell>
        </row>
        <row r="6">
          <cell r="A6" t="str">
            <v>УФК ПО СВЕРДЛОВСКОЙ ОБЛАСТИ</v>
          </cell>
          <cell r="B6" t="str">
            <v>УФК ПО СВЕРДЛОВСКОЙ ОБЛАСТИ</v>
          </cell>
          <cell r="C6">
            <v>2000</v>
          </cell>
        </row>
        <row r="7">
          <cell r="A7" t="str">
            <v>УФК ПО ПРИМОРСКОМУ КРАЮ</v>
          </cell>
          <cell r="B7" t="str">
            <v>УФК по Приморскому краю</v>
          </cell>
          <cell r="C7">
            <v>4000</v>
          </cell>
        </row>
        <row r="8">
          <cell r="A8" t="str">
            <v>УФК ПО РЕСПУБЛИКЕ КАЛМЫКИЯ</v>
          </cell>
          <cell r="B8" t="str">
            <v>УФК ПО РЕСПУБЛИКЕ КАЛМЫКИЯ</v>
          </cell>
          <cell r="C8">
            <v>49172.05</v>
          </cell>
        </row>
        <row r="9">
          <cell r="A9" t="str">
            <v>УФК ПО МУРМАНСКОЙ ОБЛАСТИ</v>
          </cell>
          <cell r="B9" t="str">
            <v>УФК по Мурманской области</v>
          </cell>
          <cell r="C9">
            <v>2000</v>
          </cell>
        </row>
        <row r="10">
          <cell r="A10" t="str">
            <v>УФК ПО РЕСПУБЛИКЕ БУРЯТИЯ</v>
          </cell>
          <cell r="B10" t="str">
            <v>УФК по Республике Бурятия</v>
          </cell>
          <cell r="C10">
            <v>3000000</v>
          </cell>
        </row>
        <row r="11">
          <cell r="A11" t="str">
            <v>УФК ПО САМАРСКОЙ ОБЛАСТИ</v>
          </cell>
          <cell r="B11" t="str">
            <v>УФК по Самарской области</v>
          </cell>
          <cell r="C11">
            <v>17200</v>
          </cell>
        </row>
        <row r="12">
          <cell r="A12" t="str">
            <v>УФК ПО ЯРОСЛАВСКОЙ ОБЛАСТИ</v>
          </cell>
          <cell r="B12" t="str">
            <v>УФК по Ярославской области</v>
          </cell>
          <cell r="C12">
            <v>18653.64</v>
          </cell>
        </row>
        <row r="13">
          <cell r="A13" t="str">
            <v>УФК ПО МАГАДАНСКОЙ ОБЛАСТИ</v>
          </cell>
          <cell r="B13" t="str">
            <v>УФК по Магаданской области</v>
          </cell>
          <cell r="C13">
            <v>27800</v>
          </cell>
        </row>
        <row r="14">
          <cell r="A14" t="str">
            <v>УФК ПО Г. МОСКВЕ</v>
          </cell>
          <cell r="B14" t="str">
            <v>УФК ПО Г. МОСКВЕ</v>
          </cell>
          <cell r="C14">
            <v>47940.03</v>
          </cell>
        </row>
        <row r="15">
          <cell r="A15" t="str">
            <v>УФК ПО КАБАРДИНО-БАЛКАРСКОЙ РЕСПУБЛИКЕ</v>
          </cell>
          <cell r="B15" t="str">
            <v>УФК по Кабардино-Балкарской Республике</v>
          </cell>
          <cell r="C15">
            <v>1567160.16</v>
          </cell>
        </row>
        <row r="16">
          <cell r="A16" t="str">
            <v>УФК ПО Г. САНКТ-ПЕТЕРБУРГУ</v>
          </cell>
          <cell r="B16" t="str">
            <v>УФК по г. Санкт-Петербургу</v>
          </cell>
          <cell r="C16">
            <v>3579571.53</v>
          </cell>
        </row>
        <row r="17">
          <cell r="A17" t="str">
            <v>УФК ПО КАЛИНИНГРАДСКОЙ ОБЛАСТИ</v>
          </cell>
          <cell r="B17" t="str">
            <v>УФК по Калининградской области</v>
          </cell>
          <cell r="C17">
            <v>63643.28</v>
          </cell>
        </row>
        <row r="18">
          <cell r="A18" t="str">
            <v>УФК ПО КИРОВСКОЙ ОБЛАСТИ</v>
          </cell>
          <cell r="B18" t="str">
            <v>УФК по Кировской области</v>
          </cell>
          <cell r="C18">
            <v>45316.32</v>
          </cell>
        </row>
        <row r="19">
          <cell r="A19" t="str">
            <v>УФК ПО ЯМАЛО-НЕНЕЦКОМУ АВТОНОМНОМУ ОКРУГУ</v>
          </cell>
          <cell r="B19" t="str">
            <v>УФК по Ямало-Ненецкому автономному округу</v>
          </cell>
          <cell r="C19">
            <v>4072</v>
          </cell>
        </row>
        <row r="20">
          <cell r="A20" t="str">
            <v>УФК ПО АСТРАХАНСКОЙ ОБЛАСТИ</v>
          </cell>
          <cell r="B20" t="str">
            <v>УФК по Астраханской области</v>
          </cell>
          <cell r="C20">
            <v>14871.25</v>
          </cell>
        </row>
        <row r="21">
          <cell r="A21" t="str">
            <v>УФК ПО ПЕРМСКОМУ КРАЮ</v>
          </cell>
          <cell r="B21" t="str">
            <v>УФК по Пермскому краю</v>
          </cell>
          <cell r="C21">
            <v>50933.279999999999</v>
          </cell>
        </row>
        <row r="22">
          <cell r="A22" t="str">
            <v>УФК ПО РЕСПУБЛИКЕ МОРДОВИЯ</v>
          </cell>
          <cell r="B22" t="str">
            <v>УФК по Республике Мордовия</v>
          </cell>
          <cell r="C22">
            <v>8000</v>
          </cell>
        </row>
        <row r="23">
          <cell r="A23" t="str">
            <v>УФК ПО ЧУКОТСКОМУ АВТОНОМНОМУ ОКРУГУ</v>
          </cell>
          <cell r="B23" t="str">
            <v>УФК по Чукотскому автономному округу</v>
          </cell>
          <cell r="C23">
            <v>68700.160000000003</v>
          </cell>
        </row>
        <row r="24">
          <cell r="A24" t="str">
            <v>УФК ПО ВОЛГОГРАДСКОЙ ОБЛАСТИ</v>
          </cell>
          <cell r="B24" t="str">
            <v>УФК по Волгоградской области</v>
          </cell>
          <cell r="C24">
            <v>2000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"/>
    </sheetNames>
    <sheetDataSet>
      <sheetData sheetId="0">
        <row r="19">
          <cell r="Z19">
            <v>112.91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zoomScale="85" zoomScaleNormal="85" workbookViewId="0">
      <selection activeCell="B20" sqref="B20"/>
    </sheetView>
  </sheetViews>
  <sheetFormatPr defaultColWidth="11" defaultRowHeight="15.75" x14ac:dyDescent="0.25"/>
  <cols>
    <col min="1" max="1" width="3.625" customWidth="1"/>
    <col min="2" max="2" width="67.5" customWidth="1"/>
    <col min="3" max="3" width="24.875" bestFit="1" customWidth="1"/>
    <col min="4" max="4" width="25" customWidth="1"/>
    <col min="5" max="5" width="24.125" customWidth="1"/>
    <col min="6" max="6" width="14.875" customWidth="1"/>
    <col min="7" max="7" width="16.375" customWidth="1"/>
    <col min="8" max="8" width="15.5" customWidth="1"/>
    <col min="9" max="9" width="15" customWidth="1"/>
    <col min="11" max="11" width="20.125" bestFit="1" customWidth="1"/>
  </cols>
  <sheetData>
    <row r="1" spans="1:11" x14ac:dyDescent="0.25">
      <c r="B1" t="s">
        <v>215</v>
      </c>
      <c r="C1" t="s">
        <v>216</v>
      </c>
      <c r="D1" t="s">
        <v>217</v>
      </c>
    </row>
    <row r="2" spans="1:11" x14ac:dyDescent="0.25">
      <c r="B2" t="s">
        <v>210</v>
      </c>
      <c r="C2">
        <v>90.1</v>
      </c>
      <c r="D2" s="219">
        <v>100</v>
      </c>
    </row>
    <row r="3" spans="1:11" x14ac:dyDescent="0.25">
      <c r="B3" t="s">
        <v>211</v>
      </c>
      <c r="C3">
        <v>80.099999999999994</v>
      </c>
      <c r="D3" s="219">
        <v>90</v>
      </c>
    </row>
    <row r="4" spans="1:11" x14ac:dyDescent="0.25">
      <c r="B4" t="s">
        <v>212</v>
      </c>
      <c r="C4">
        <v>70.099999999999994</v>
      </c>
      <c r="D4" s="219">
        <v>80</v>
      </c>
    </row>
    <row r="5" spans="1:11" x14ac:dyDescent="0.25">
      <c r="B5" t="s">
        <v>213</v>
      </c>
      <c r="C5" s="219">
        <v>0</v>
      </c>
      <c r="D5" s="219">
        <v>70</v>
      </c>
    </row>
    <row r="7" spans="1:11" ht="35.1" customHeight="1" x14ac:dyDescent="0.25">
      <c r="A7" s="3" t="s">
        <v>1</v>
      </c>
      <c r="B7" s="4" t="s">
        <v>96</v>
      </c>
      <c r="C7" s="121" t="s">
        <v>97</v>
      </c>
      <c r="D7" s="121" t="s">
        <v>98</v>
      </c>
      <c r="E7" s="121" t="s">
        <v>170</v>
      </c>
      <c r="F7" s="184" t="s">
        <v>176</v>
      </c>
      <c r="G7" s="184" t="s">
        <v>177</v>
      </c>
      <c r="H7" s="184" t="s">
        <v>187</v>
      </c>
      <c r="I7" s="184" t="s">
        <v>204</v>
      </c>
      <c r="J7" s="184" t="s">
        <v>209</v>
      </c>
      <c r="K7" s="184" t="s">
        <v>214</v>
      </c>
    </row>
    <row r="8" spans="1:11" x14ac:dyDescent="0.25">
      <c r="A8" s="4">
        <v>1</v>
      </c>
      <c r="B8" s="4">
        <v>2</v>
      </c>
      <c r="C8" s="21">
        <v>3</v>
      </c>
      <c r="D8" s="21">
        <v>4</v>
      </c>
      <c r="E8" s="21">
        <v>5</v>
      </c>
      <c r="F8" s="74">
        <v>6</v>
      </c>
      <c r="G8" s="74">
        <v>7</v>
      </c>
      <c r="H8" s="74">
        <v>8</v>
      </c>
      <c r="I8" s="74">
        <v>9</v>
      </c>
      <c r="J8" s="74">
        <v>10</v>
      </c>
      <c r="K8" s="74">
        <v>11</v>
      </c>
    </row>
    <row r="9" spans="1:11" x14ac:dyDescent="0.25">
      <c r="A9" s="9">
        <v>1</v>
      </c>
      <c r="B9" s="10" t="s">
        <v>82</v>
      </c>
      <c r="C9" s="175">
        <f>10%*свод!C78</f>
        <v>0.05</v>
      </c>
      <c r="D9" s="176">
        <f>40%*SUM(свод!D78:O78)</f>
        <v>0.32000000000000006</v>
      </c>
      <c r="E9" s="22">
        <f>100%*свод!P78</f>
        <v>0.2</v>
      </c>
      <c r="F9" s="22">
        <f>5%*'4.1'!F77</f>
        <v>0.05</v>
      </c>
      <c r="G9" s="22">
        <f>10%*SUM(свод!S78:V78)</f>
        <v>0.1</v>
      </c>
      <c r="H9" s="22">
        <f>10%*SUM(свод!W78:Z78)</f>
        <v>0.1</v>
      </c>
      <c r="I9" s="22">
        <f>0.2*SUM(свод!AA78:AB78)</f>
        <v>8.0000000000000016E-2</v>
      </c>
      <c r="J9" s="175">
        <f t="shared" ref="J9:J40" si="0">SUM(C9:I9)*100</f>
        <v>90.000000000000014</v>
      </c>
      <c r="K9" s="22" t="str">
        <f>IF(OR(J9&gt;=$C$2),$B$2,IF(AND(J9&gt;=$C$3,J9&lt;$C$2),$B$3,IF(AND(J9&gt;=$C$4,J9&lt;$C$3),$B$4,$B$5)))</f>
        <v>хорошо</v>
      </c>
    </row>
    <row r="10" spans="1:11" x14ac:dyDescent="0.25">
      <c r="A10" s="9">
        <v>2</v>
      </c>
      <c r="B10" s="10" t="s">
        <v>14</v>
      </c>
      <c r="C10" s="175">
        <f>10%*свод!C10</f>
        <v>0.05</v>
      </c>
      <c r="D10" s="176">
        <f>40%*SUM(свод!D10:O10)</f>
        <v>0.34000000000000008</v>
      </c>
      <c r="E10" s="22">
        <f>100%*свод!P10</f>
        <v>0.2</v>
      </c>
      <c r="F10" s="22">
        <f>5%*'4.1'!F9</f>
        <v>0.05</v>
      </c>
      <c r="G10" s="22">
        <f>10%*SUM(свод!S10:V10)</f>
        <v>8.0000000000000016E-2</v>
      </c>
      <c r="H10" s="22">
        <f>10%*SUM(свод!W10:Z10)</f>
        <v>8.0000000000000016E-2</v>
      </c>
      <c r="I10" s="22">
        <f>0.2*SUM(свод!AA10:AB10)</f>
        <v>8.0000000000000016E-2</v>
      </c>
      <c r="J10" s="175">
        <f t="shared" si="0"/>
        <v>88.000000000000028</v>
      </c>
      <c r="K10" s="22" t="str">
        <f t="shared" ref="K10:K73" si="1">IF(OR(J10&gt;=$C$2),$B$2,IF(AND(J10&gt;=$C$3,J10&lt;$C$2),$B$3,IF(AND(J10&gt;=$C$4,J10&lt;$C$3),$B$4,$B$5)))</f>
        <v>хорошо</v>
      </c>
    </row>
    <row r="11" spans="1:11" x14ac:dyDescent="0.25">
      <c r="A11" s="9">
        <v>3</v>
      </c>
      <c r="B11" s="10" t="s">
        <v>26</v>
      </c>
      <c r="C11" s="175">
        <f>10%*свод!C22</f>
        <v>0.05</v>
      </c>
      <c r="D11" s="176">
        <f>40%*SUM(свод!D22:O22)</f>
        <v>0.28000000000000003</v>
      </c>
      <c r="E11" s="22">
        <f>100%*свод!P22</f>
        <v>0.2</v>
      </c>
      <c r="F11" s="22">
        <f>5%*'4.1'!F21</f>
        <v>0.05</v>
      </c>
      <c r="G11" s="22">
        <f>10%*SUM(свод!S22:V22)</f>
        <v>0.1</v>
      </c>
      <c r="H11" s="22">
        <f>10%*SUM(свод!W22:Z22)</f>
        <v>8.5000000000000006E-2</v>
      </c>
      <c r="I11" s="22">
        <f>0.2*SUM(свод!AA22:AB22)</f>
        <v>8.0000000000000016E-2</v>
      </c>
      <c r="J11" s="175">
        <f t="shared" si="0"/>
        <v>84.5</v>
      </c>
      <c r="K11" s="22" t="str">
        <f t="shared" si="1"/>
        <v>хорошо</v>
      </c>
    </row>
    <row r="12" spans="1:11" x14ac:dyDescent="0.25">
      <c r="A12" s="9">
        <v>4</v>
      </c>
      <c r="B12" s="10" t="s">
        <v>32</v>
      </c>
      <c r="C12" s="175">
        <f>10%*свод!C28</f>
        <v>0</v>
      </c>
      <c r="D12" s="176">
        <f>40%*SUM(свод!D28:O28)</f>
        <v>0.34000000000000008</v>
      </c>
      <c r="E12" s="22">
        <f>100%*свод!P28</f>
        <v>0.2</v>
      </c>
      <c r="F12" s="22">
        <f>5%*'4.1'!F27</f>
        <v>0.05</v>
      </c>
      <c r="G12" s="22">
        <f>10%*SUM(свод!S28:V28)</f>
        <v>0.1</v>
      </c>
      <c r="H12" s="22">
        <f>10%*SUM(свод!W28:Z28)</f>
        <v>0.1</v>
      </c>
      <c r="I12" s="22">
        <f>0.2*SUM(свод!AA28:AB28)</f>
        <v>4.0000000000000008E-2</v>
      </c>
      <c r="J12" s="175">
        <f t="shared" si="0"/>
        <v>83</v>
      </c>
      <c r="K12" s="22" t="str">
        <f t="shared" si="1"/>
        <v>хорошо</v>
      </c>
    </row>
    <row r="13" spans="1:11" x14ac:dyDescent="0.25">
      <c r="A13" s="9">
        <v>5</v>
      </c>
      <c r="B13" s="10" t="s">
        <v>40</v>
      </c>
      <c r="C13" s="175">
        <f>10%*свод!C36</f>
        <v>0.05</v>
      </c>
      <c r="D13" s="176">
        <f>40%*SUM(свод!D36:O36)</f>
        <v>0.28000000000000003</v>
      </c>
      <c r="E13" s="22">
        <f>100%*свод!P36</f>
        <v>0.2</v>
      </c>
      <c r="F13" s="22">
        <f>5%*'4.1'!F35</f>
        <v>0.05</v>
      </c>
      <c r="G13" s="22">
        <f>10%*SUM(свод!S36:V36)</f>
        <v>0.1</v>
      </c>
      <c r="H13" s="22">
        <f>10%*SUM(свод!W36:Z36)</f>
        <v>6.9999999999999993E-2</v>
      </c>
      <c r="I13" s="22">
        <f>0.2*SUM(свод!AA36:AB36)</f>
        <v>8.0000000000000016E-2</v>
      </c>
      <c r="J13" s="175">
        <f t="shared" si="0"/>
        <v>83</v>
      </c>
      <c r="K13" s="22" t="str">
        <f t="shared" si="1"/>
        <v>хорошо</v>
      </c>
    </row>
    <row r="14" spans="1:11" x14ac:dyDescent="0.25">
      <c r="A14" s="9">
        <v>6</v>
      </c>
      <c r="B14" s="10" t="s">
        <v>65</v>
      </c>
      <c r="C14" s="175">
        <f>10%*свод!C61</f>
        <v>0.05</v>
      </c>
      <c r="D14" s="176">
        <f>40%*SUM(свод!D61:O61)</f>
        <v>0.21999999999999997</v>
      </c>
      <c r="E14" s="22">
        <f>100%*свод!P61</f>
        <v>0.2</v>
      </c>
      <c r="F14" s="22">
        <f>5%*'4.1'!F60</f>
        <v>0.05</v>
      </c>
      <c r="G14" s="22">
        <f>10%*SUM(свод!S61:V61)</f>
        <v>0.1</v>
      </c>
      <c r="H14" s="22">
        <f>10%*SUM(свод!W61:Z61)</f>
        <v>0.1</v>
      </c>
      <c r="I14" s="22">
        <f>0.2*SUM(свод!AA61:AB61)</f>
        <v>8.0000000000000016E-2</v>
      </c>
      <c r="J14" s="175">
        <f t="shared" si="0"/>
        <v>80</v>
      </c>
      <c r="K14" s="22" t="str">
        <f t="shared" si="1"/>
        <v>удовлетворительно</v>
      </c>
    </row>
    <row r="15" spans="1:11" x14ac:dyDescent="0.25">
      <c r="A15" s="9">
        <v>7</v>
      </c>
      <c r="B15" s="10" t="s">
        <v>27</v>
      </c>
      <c r="C15" s="175">
        <f>10%*свод!C23</f>
        <v>0.05</v>
      </c>
      <c r="D15" s="176">
        <f>40%*SUM(свод!D23:O23)</f>
        <v>0.21999999999999997</v>
      </c>
      <c r="E15" s="22">
        <f>100%*свод!P23</f>
        <v>0.2</v>
      </c>
      <c r="F15" s="22">
        <f>5%*'4.1'!F22</f>
        <v>0.05</v>
      </c>
      <c r="G15" s="22">
        <f>10%*SUM(свод!S23:V23)</f>
        <v>0.1</v>
      </c>
      <c r="H15" s="22">
        <f>10%*SUM(свод!W23:Z23)</f>
        <v>0.1</v>
      </c>
      <c r="I15" s="22">
        <f>0.2*SUM(свод!AA23:AB23)</f>
        <v>8.0000000000000016E-2</v>
      </c>
      <c r="J15" s="175">
        <f t="shared" si="0"/>
        <v>80</v>
      </c>
      <c r="K15" s="22" t="str">
        <f t="shared" si="1"/>
        <v>удовлетворительно</v>
      </c>
    </row>
    <row r="16" spans="1:11" x14ac:dyDescent="0.25">
      <c r="A16" s="9">
        <v>8</v>
      </c>
      <c r="B16" s="10" t="s">
        <v>28</v>
      </c>
      <c r="C16" s="175">
        <f>10%*свод!C24</f>
        <v>0</v>
      </c>
      <c r="D16" s="176">
        <f>40%*SUM(свод!D24:O24)</f>
        <v>0.28000000000000003</v>
      </c>
      <c r="E16" s="22">
        <f>100%*свод!P24</f>
        <v>0.2</v>
      </c>
      <c r="F16" s="22">
        <f>5%*'4.1'!F23</f>
        <v>0.05</v>
      </c>
      <c r="G16" s="22">
        <f>10%*SUM(свод!S24:V24)</f>
        <v>8.0000000000000016E-2</v>
      </c>
      <c r="H16" s="22">
        <f>10%*SUM(свод!W24:Z24)</f>
        <v>0.1</v>
      </c>
      <c r="I16" s="22">
        <f>0.2*SUM(свод!AA24:AB24)</f>
        <v>4.0000000000000008E-2</v>
      </c>
      <c r="J16" s="175">
        <f t="shared" si="0"/>
        <v>75.000000000000014</v>
      </c>
      <c r="K16" s="22" t="str">
        <f t="shared" si="1"/>
        <v>удовлетворительно</v>
      </c>
    </row>
    <row r="17" spans="1:11" x14ac:dyDescent="0.25">
      <c r="A17" s="9">
        <v>9</v>
      </c>
      <c r="B17" s="10" t="s">
        <v>52</v>
      </c>
      <c r="C17" s="175">
        <f>10%*свод!C48</f>
        <v>0</v>
      </c>
      <c r="D17" s="176">
        <f>40%*SUM(свод!D48:O48)</f>
        <v>0.21999999999999997</v>
      </c>
      <c r="E17" s="22">
        <f>100%*свод!P48</f>
        <v>0.2</v>
      </c>
      <c r="F17" s="22">
        <f>5%*'4.1'!F47</f>
        <v>0.05</v>
      </c>
      <c r="G17" s="22">
        <f>10%*SUM(свод!S48:V48)</f>
        <v>0.1</v>
      </c>
      <c r="H17" s="22">
        <f>10%*SUM(свод!W48:Z48)</f>
        <v>0.1</v>
      </c>
      <c r="I17" s="22">
        <f>0.2*SUM(свод!AA48:AB48)</f>
        <v>8.0000000000000016E-2</v>
      </c>
      <c r="J17" s="175">
        <f t="shared" si="0"/>
        <v>75</v>
      </c>
      <c r="K17" s="22" t="str">
        <f t="shared" si="1"/>
        <v>удовлетворительно</v>
      </c>
    </row>
    <row r="18" spans="1:11" x14ac:dyDescent="0.25">
      <c r="A18" s="9">
        <v>10</v>
      </c>
      <c r="B18" s="10" t="s">
        <v>55</v>
      </c>
      <c r="C18" s="175">
        <f>10%*свод!C51</f>
        <v>0</v>
      </c>
      <c r="D18" s="176">
        <f>40%*SUM(свод!D51:O51)</f>
        <v>0.26</v>
      </c>
      <c r="E18" s="22">
        <f>100%*свод!P51</f>
        <v>0.2</v>
      </c>
      <c r="F18" s="22">
        <f>5%*'4.1'!F50</f>
        <v>0.05</v>
      </c>
      <c r="G18" s="22">
        <f>10%*SUM(свод!S51:V51)</f>
        <v>0.1</v>
      </c>
      <c r="H18" s="22">
        <f>10%*SUM(свод!W51:Z51)</f>
        <v>0.1</v>
      </c>
      <c r="I18" s="22">
        <f>0.2*SUM(свод!AA51:AB51)</f>
        <v>4.0000000000000008E-2</v>
      </c>
      <c r="J18" s="175">
        <f t="shared" si="0"/>
        <v>75</v>
      </c>
      <c r="K18" s="22" t="str">
        <f t="shared" si="1"/>
        <v>удовлетворительно</v>
      </c>
    </row>
    <row r="19" spans="1:11" x14ac:dyDescent="0.25">
      <c r="A19" s="9">
        <v>11</v>
      </c>
      <c r="B19" s="10" t="s">
        <v>77</v>
      </c>
      <c r="C19" s="175">
        <f>10%*свод!C73</f>
        <v>0</v>
      </c>
      <c r="D19" s="176">
        <f>40%*SUM(свод!D73:O73)</f>
        <v>0.21999999999999997</v>
      </c>
      <c r="E19" s="22">
        <f>100%*свод!P73</f>
        <v>0.2</v>
      </c>
      <c r="F19" s="22">
        <f>5%*'4.1'!F72</f>
        <v>0.05</v>
      </c>
      <c r="G19" s="22">
        <f>10%*SUM(свод!S73:V73)</f>
        <v>0.1</v>
      </c>
      <c r="H19" s="22">
        <f>10%*SUM(свод!W73:Z73)</f>
        <v>0.1</v>
      </c>
      <c r="I19" s="22">
        <f>0.2*SUM(свод!AA73:AB73)</f>
        <v>8.0000000000000016E-2</v>
      </c>
      <c r="J19" s="175">
        <f t="shared" si="0"/>
        <v>75</v>
      </c>
      <c r="K19" s="22" t="str">
        <f t="shared" si="1"/>
        <v>удовлетворительно</v>
      </c>
    </row>
    <row r="20" spans="1:11" x14ac:dyDescent="0.25">
      <c r="A20" s="9">
        <v>12</v>
      </c>
      <c r="B20" s="10" t="s">
        <v>84</v>
      </c>
      <c r="C20" s="175">
        <f>10%*свод!C80</f>
        <v>0</v>
      </c>
      <c r="D20" s="176">
        <f>40%*SUM(свод!D80:O80)</f>
        <v>0.21999999999999997</v>
      </c>
      <c r="E20" s="22">
        <f>100%*свод!P80</f>
        <v>0.2</v>
      </c>
      <c r="F20" s="22">
        <f>5%*'4.1'!F79</f>
        <v>0.05</v>
      </c>
      <c r="G20" s="22">
        <f>10%*SUM(свод!S80:V80)</f>
        <v>0.1</v>
      </c>
      <c r="H20" s="22">
        <f>10%*SUM(свод!W80:Z80)</f>
        <v>0.1</v>
      </c>
      <c r="I20" s="22">
        <f>0.2*SUM(свод!AA80:AB80)</f>
        <v>8.0000000000000016E-2</v>
      </c>
      <c r="J20" s="175">
        <f t="shared" si="0"/>
        <v>75</v>
      </c>
      <c r="K20" s="22" t="str">
        <f t="shared" si="1"/>
        <v>удовлетворительно</v>
      </c>
    </row>
    <row r="21" spans="1:11" x14ac:dyDescent="0.25">
      <c r="A21" s="9">
        <v>13</v>
      </c>
      <c r="B21" s="10" t="s">
        <v>33</v>
      </c>
      <c r="C21" s="175">
        <f>10%*свод!C29</f>
        <v>0</v>
      </c>
      <c r="D21" s="176">
        <f>40%*SUM(свод!D29:O29)</f>
        <v>0.28000000000000003</v>
      </c>
      <c r="E21" s="22">
        <f>100%*свод!P29</f>
        <v>0.2</v>
      </c>
      <c r="F21" s="22">
        <f>5%*'4.1'!F28</f>
        <v>0.05</v>
      </c>
      <c r="G21" s="22">
        <f>10%*SUM(свод!S29:V29)</f>
        <v>0.1</v>
      </c>
      <c r="H21" s="22">
        <f>10%*SUM(свод!W29:Z29)</f>
        <v>6.9999999999999993E-2</v>
      </c>
      <c r="I21" s="22">
        <f>0.2*SUM(свод!AA29:AB29)</f>
        <v>4.0000000000000008E-2</v>
      </c>
      <c r="J21" s="175">
        <f t="shared" si="0"/>
        <v>74</v>
      </c>
      <c r="K21" s="22" t="str">
        <f t="shared" si="1"/>
        <v>удовлетворительно</v>
      </c>
    </row>
    <row r="22" spans="1:11" x14ac:dyDescent="0.25">
      <c r="A22" s="9">
        <v>14</v>
      </c>
      <c r="B22" s="10" t="s">
        <v>90</v>
      </c>
      <c r="C22" s="175">
        <f>10%*свод!C86</f>
        <v>0</v>
      </c>
      <c r="D22" s="176">
        <f>40%*SUM(свод!D86:O86)</f>
        <v>0.21999999999999997</v>
      </c>
      <c r="E22" s="22">
        <f>100%*свод!P86</f>
        <v>0.2</v>
      </c>
      <c r="F22" s="22">
        <f>5%*'4.1'!F85</f>
        <v>0.05</v>
      </c>
      <c r="G22" s="22">
        <f>10%*SUM(свод!S86:V86)</f>
        <v>0.1</v>
      </c>
      <c r="H22" s="22">
        <f>10%*SUM(свод!W86:Z86)</f>
        <v>8.5000000000000006E-2</v>
      </c>
      <c r="I22" s="22">
        <f>0.2*SUM(свод!AA86:AB86)</f>
        <v>8.0000000000000016E-2</v>
      </c>
      <c r="J22" s="175">
        <f t="shared" si="0"/>
        <v>73.499999999999986</v>
      </c>
      <c r="K22" s="22" t="str">
        <f t="shared" si="1"/>
        <v>удовлетворительно</v>
      </c>
    </row>
    <row r="23" spans="1:11" x14ac:dyDescent="0.25">
      <c r="A23" s="9">
        <v>15</v>
      </c>
      <c r="B23" s="10" t="s">
        <v>71</v>
      </c>
      <c r="C23" s="175">
        <f>10%*свод!C67</f>
        <v>0</v>
      </c>
      <c r="D23" s="176">
        <f>40%*SUM(свод!D67:O67)</f>
        <v>0.28000000000000003</v>
      </c>
      <c r="E23" s="22">
        <f>100%*свод!P67</f>
        <v>0.2</v>
      </c>
      <c r="F23" s="22">
        <f>5%*'4.1'!F66</f>
        <v>0.05</v>
      </c>
      <c r="G23" s="22">
        <f>10%*SUM(свод!S67:V67)</f>
        <v>0.1</v>
      </c>
      <c r="H23" s="22">
        <f>10%*SUM(свод!W67:Z67)</f>
        <v>0.1</v>
      </c>
      <c r="I23" s="22">
        <f>0.2*SUM(свод!AA67:AB67)</f>
        <v>0</v>
      </c>
      <c r="J23" s="175">
        <f t="shared" si="0"/>
        <v>73</v>
      </c>
      <c r="K23" s="22" t="str">
        <f t="shared" si="1"/>
        <v>удовлетворительно</v>
      </c>
    </row>
    <row r="24" spans="1:11" x14ac:dyDescent="0.25">
      <c r="A24" s="9">
        <v>16</v>
      </c>
      <c r="B24" s="10" t="s">
        <v>46</v>
      </c>
      <c r="C24" s="175">
        <f>10%*свод!C42</f>
        <v>0</v>
      </c>
      <c r="D24" s="176">
        <f>40%*SUM(свод!D42:O42)</f>
        <v>0.28000000000000003</v>
      </c>
      <c r="E24" s="22">
        <f>100%*свод!P42</f>
        <v>0.2</v>
      </c>
      <c r="F24" s="22">
        <f>5%*'4.1'!F41</f>
        <v>0</v>
      </c>
      <c r="G24" s="22">
        <f>10%*SUM(свод!S42:V42)</f>
        <v>0.1</v>
      </c>
      <c r="H24" s="22">
        <f>10%*SUM(свод!W42:Z42)</f>
        <v>0.1</v>
      </c>
      <c r="I24" s="22">
        <f>0.2*SUM(свод!AA42:AB42)</f>
        <v>4.0000000000000008E-2</v>
      </c>
      <c r="J24" s="175">
        <f t="shared" si="0"/>
        <v>72.000000000000014</v>
      </c>
      <c r="K24" s="22" t="str">
        <f t="shared" si="1"/>
        <v>удовлетворительно</v>
      </c>
    </row>
    <row r="25" spans="1:11" x14ac:dyDescent="0.25">
      <c r="A25" s="9">
        <v>17</v>
      </c>
      <c r="B25" s="10" t="s">
        <v>31</v>
      </c>
      <c r="C25" s="175">
        <f>10%*свод!C27</f>
        <v>0</v>
      </c>
      <c r="D25" s="176">
        <f>40%*SUM(свод!D27:O27)</f>
        <v>0.21999999999999997</v>
      </c>
      <c r="E25" s="22">
        <f>100%*свод!P27</f>
        <v>0.2</v>
      </c>
      <c r="F25" s="22">
        <f>5%*'4.1'!F26</f>
        <v>0.05</v>
      </c>
      <c r="G25" s="22">
        <f>10%*SUM(свод!S27:V27)</f>
        <v>8.0000000000000016E-2</v>
      </c>
      <c r="H25" s="22">
        <f>10%*SUM(свод!W27:Z27)</f>
        <v>8.0000000000000016E-2</v>
      </c>
      <c r="I25" s="22">
        <f>0.2*SUM(свод!AA27:AB27)</f>
        <v>8.0000000000000016E-2</v>
      </c>
      <c r="J25" s="175">
        <f t="shared" si="0"/>
        <v>71.000000000000014</v>
      </c>
      <c r="K25" s="22" t="str">
        <f t="shared" si="1"/>
        <v>удовлетворительно</v>
      </c>
    </row>
    <row r="26" spans="1:11" x14ac:dyDescent="0.25">
      <c r="A26" s="9">
        <v>18</v>
      </c>
      <c r="B26" s="10" t="s">
        <v>67</v>
      </c>
      <c r="C26" s="175">
        <f>10%*свод!C63</f>
        <v>0</v>
      </c>
      <c r="D26" s="176">
        <f>40%*SUM(свод!D63:O63)</f>
        <v>0.21999999999999997</v>
      </c>
      <c r="E26" s="22">
        <f>100%*свод!P63</f>
        <v>0.2</v>
      </c>
      <c r="F26" s="22">
        <f>5%*'4.1'!F62</f>
        <v>0.05</v>
      </c>
      <c r="G26" s="22">
        <f>10%*SUM(свод!S63:V63)</f>
        <v>0.1</v>
      </c>
      <c r="H26" s="22">
        <f>10%*SUM(свод!W63:Z63)</f>
        <v>0.1</v>
      </c>
      <c r="I26" s="22">
        <f>0.2*SUM(свод!AA63:AB63)</f>
        <v>4.0000000000000008E-2</v>
      </c>
      <c r="J26" s="175">
        <f t="shared" si="0"/>
        <v>71</v>
      </c>
      <c r="K26" s="22" t="str">
        <f t="shared" si="1"/>
        <v>удовлетворительно</v>
      </c>
    </row>
    <row r="27" spans="1:11" x14ac:dyDescent="0.25">
      <c r="A27" s="9">
        <v>19</v>
      </c>
      <c r="B27" s="10" t="s">
        <v>66</v>
      </c>
      <c r="C27" s="175">
        <f>10%*свод!C62</f>
        <v>0</v>
      </c>
      <c r="D27" s="176">
        <f>40%*SUM(свод!D62:O62)</f>
        <v>0.18</v>
      </c>
      <c r="E27" s="22">
        <f>100%*свод!P62</f>
        <v>0.2</v>
      </c>
      <c r="F27" s="22">
        <f>5%*'4.1'!F61</f>
        <v>0.05</v>
      </c>
      <c r="G27" s="22">
        <f>10%*SUM(свод!S62:V62)</f>
        <v>0.1</v>
      </c>
      <c r="H27" s="22">
        <f>10%*SUM(свод!W62:Z62)</f>
        <v>0.1</v>
      </c>
      <c r="I27" s="22">
        <f>0.2*SUM(свод!AA62:AB62)</f>
        <v>8.0000000000000016E-2</v>
      </c>
      <c r="J27" s="175">
        <f t="shared" si="0"/>
        <v>71</v>
      </c>
      <c r="K27" s="22" t="str">
        <f t="shared" si="1"/>
        <v>удовлетворительно</v>
      </c>
    </row>
    <row r="28" spans="1:11" x14ac:dyDescent="0.25">
      <c r="A28" s="9">
        <v>20</v>
      </c>
      <c r="B28" s="10" t="s">
        <v>94</v>
      </c>
      <c r="C28" s="175">
        <f>10%*свод!C90</f>
        <v>0</v>
      </c>
      <c r="D28" s="176">
        <f>40%*SUM(свод!D90:O90)</f>
        <v>0.19999999999999998</v>
      </c>
      <c r="E28" s="22">
        <f>100%*свод!P90</f>
        <v>0.2</v>
      </c>
      <c r="F28" s="22">
        <f>5%*'4.1'!F89</f>
        <v>0.05</v>
      </c>
      <c r="G28" s="22">
        <f>10%*SUM(свод!S90:V90)</f>
        <v>0.1</v>
      </c>
      <c r="H28" s="22">
        <f>10%*SUM(свод!W90:Z90)</f>
        <v>6.9999999999999993E-2</v>
      </c>
      <c r="I28" s="22">
        <f>0.2*SUM(свод!AA90:AB90)</f>
        <v>8.0000000000000016E-2</v>
      </c>
      <c r="J28" s="175">
        <f t="shared" si="0"/>
        <v>70</v>
      </c>
      <c r="K28" s="22" t="str">
        <f t="shared" si="1"/>
        <v>неудовлетворительно</v>
      </c>
    </row>
    <row r="29" spans="1:11" x14ac:dyDescent="0.25">
      <c r="A29" s="9">
        <v>21</v>
      </c>
      <c r="B29" s="10" t="s">
        <v>13</v>
      </c>
      <c r="C29" s="175">
        <f>10%*свод!C9</f>
        <v>0</v>
      </c>
      <c r="D29" s="176">
        <f>40%*SUM(свод!D9:O9)</f>
        <v>0.21999999999999997</v>
      </c>
      <c r="E29" s="22">
        <f>100%*свод!P9</f>
        <v>0.2</v>
      </c>
      <c r="F29" s="22">
        <f>5%*'4.1'!F8</f>
        <v>0</v>
      </c>
      <c r="G29" s="22">
        <f>10%*SUM(свод!S9:V9)</f>
        <v>0.1</v>
      </c>
      <c r="H29" s="22">
        <f>10%*SUM(свод!W9:Z9)</f>
        <v>0.1</v>
      </c>
      <c r="I29" s="22">
        <f>0.2*SUM(свод!AA9:AB9)</f>
        <v>8.0000000000000016E-2</v>
      </c>
      <c r="J29" s="175">
        <f t="shared" si="0"/>
        <v>70</v>
      </c>
      <c r="K29" s="22" t="str">
        <f t="shared" si="1"/>
        <v>неудовлетворительно</v>
      </c>
    </row>
    <row r="30" spans="1:11" x14ac:dyDescent="0.25">
      <c r="A30" s="9">
        <v>22</v>
      </c>
      <c r="B30" s="10" t="s">
        <v>51</v>
      </c>
      <c r="C30" s="175">
        <f>10%*свод!C47</f>
        <v>0</v>
      </c>
      <c r="D30" s="176">
        <f>40%*SUM(свод!D47:O47)</f>
        <v>0.21999999999999997</v>
      </c>
      <c r="E30" s="22">
        <f>100%*свод!P47</f>
        <v>0.2</v>
      </c>
      <c r="F30" s="22">
        <f>5%*'4.1'!F46</f>
        <v>0</v>
      </c>
      <c r="G30" s="22">
        <f>10%*SUM(свод!S47:V47)</f>
        <v>0.1</v>
      </c>
      <c r="H30" s="22">
        <f>10%*SUM(свод!W47:Z47)</f>
        <v>0.1</v>
      </c>
      <c r="I30" s="22">
        <f>0.2*SUM(свод!AA47:AB47)</f>
        <v>8.0000000000000016E-2</v>
      </c>
      <c r="J30" s="175">
        <f t="shared" si="0"/>
        <v>70</v>
      </c>
      <c r="K30" s="22" t="str">
        <f t="shared" si="1"/>
        <v>неудовлетворительно</v>
      </c>
    </row>
    <row r="31" spans="1:11" x14ac:dyDescent="0.25">
      <c r="A31" s="9">
        <v>23</v>
      </c>
      <c r="B31" s="10" t="s">
        <v>73</v>
      </c>
      <c r="C31" s="175">
        <f>10%*свод!C69</f>
        <v>0</v>
      </c>
      <c r="D31" s="176">
        <f>40%*SUM(свод!D69:O69)</f>
        <v>0.21999999999999997</v>
      </c>
      <c r="E31" s="22">
        <f>100%*свод!P69</f>
        <v>0.2</v>
      </c>
      <c r="F31" s="22">
        <f>5%*'4.1'!F68</f>
        <v>0</v>
      </c>
      <c r="G31" s="22">
        <f>10%*SUM(свод!S69:V69)</f>
        <v>0.1</v>
      </c>
      <c r="H31" s="22">
        <f>10%*SUM(свод!W69:Z69)</f>
        <v>0.1</v>
      </c>
      <c r="I31" s="22">
        <f>0.2*SUM(свод!AA69:AB69)</f>
        <v>8.0000000000000016E-2</v>
      </c>
      <c r="J31" s="175">
        <f t="shared" si="0"/>
        <v>70</v>
      </c>
      <c r="K31" s="22" t="str">
        <f t="shared" si="1"/>
        <v>неудовлетворительно</v>
      </c>
    </row>
    <row r="32" spans="1:11" x14ac:dyDescent="0.25">
      <c r="A32" s="9">
        <v>24</v>
      </c>
      <c r="B32" s="10" t="s">
        <v>68</v>
      </c>
      <c r="C32" s="175">
        <f>10%*свод!C64</f>
        <v>0</v>
      </c>
      <c r="D32" s="176">
        <f>40%*SUM(свод!D64:O64)</f>
        <v>0.18</v>
      </c>
      <c r="E32" s="22">
        <f>100%*свод!P64</f>
        <v>0.2</v>
      </c>
      <c r="F32" s="22">
        <f>5%*'4.1'!F63</f>
        <v>0.05</v>
      </c>
      <c r="G32" s="22">
        <f>10%*SUM(свод!S64:V64)</f>
        <v>0.1</v>
      </c>
      <c r="H32" s="22">
        <f>10%*SUM(свод!W64:Z64)</f>
        <v>8.0000000000000016E-2</v>
      </c>
      <c r="I32" s="22">
        <f>0.2*SUM(свод!AA64:AB64)</f>
        <v>8.0000000000000016E-2</v>
      </c>
      <c r="J32" s="175">
        <f t="shared" si="0"/>
        <v>69.000000000000014</v>
      </c>
      <c r="K32" s="22" t="str">
        <f t="shared" si="1"/>
        <v>неудовлетворительно</v>
      </c>
    </row>
    <row r="33" spans="1:11" x14ac:dyDescent="0.25">
      <c r="A33" s="9">
        <v>25</v>
      </c>
      <c r="B33" s="10" t="s">
        <v>38</v>
      </c>
      <c r="C33" s="175">
        <f>10%*свод!C34</f>
        <v>0</v>
      </c>
      <c r="D33" s="176">
        <f>40%*SUM(свод!D34:O34)</f>
        <v>0.16</v>
      </c>
      <c r="E33" s="22">
        <f>100%*свод!P34</f>
        <v>0.2</v>
      </c>
      <c r="F33" s="22">
        <f>5%*'4.1'!F33</f>
        <v>0.05</v>
      </c>
      <c r="G33" s="22">
        <f>10%*SUM(свод!S34:V34)</f>
        <v>0.1</v>
      </c>
      <c r="H33" s="22">
        <f>10%*SUM(свод!W34:Z34)</f>
        <v>0.1</v>
      </c>
      <c r="I33" s="22">
        <f>0.2*SUM(свод!AA34:AB34)</f>
        <v>8.0000000000000016E-2</v>
      </c>
      <c r="J33" s="175">
        <f t="shared" si="0"/>
        <v>69</v>
      </c>
      <c r="K33" s="22" t="str">
        <f t="shared" si="1"/>
        <v>неудовлетворительно</v>
      </c>
    </row>
    <row r="34" spans="1:11" x14ac:dyDescent="0.25">
      <c r="A34" s="9">
        <v>26</v>
      </c>
      <c r="B34" s="10" t="s">
        <v>83</v>
      </c>
      <c r="C34" s="175">
        <f>10%*свод!C79</f>
        <v>0</v>
      </c>
      <c r="D34" s="176">
        <f>40%*SUM(свод!D79:O79)</f>
        <v>0.21999999999999997</v>
      </c>
      <c r="E34" s="22">
        <f>100%*свод!P79</f>
        <v>0.2</v>
      </c>
      <c r="F34" s="22">
        <f>5%*'4.1'!F78</f>
        <v>0.05</v>
      </c>
      <c r="G34" s="22">
        <f>10%*SUM(свод!S79:V79)</f>
        <v>8.0000000000000016E-2</v>
      </c>
      <c r="H34" s="22">
        <f>10%*SUM(свод!W79:Z79)</f>
        <v>0.1</v>
      </c>
      <c r="I34" s="22">
        <f>0.2*SUM(свод!AA79:AB79)</f>
        <v>4.0000000000000008E-2</v>
      </c>
      <c r="J34" s="175">
        <f t="shared" si="0"/>
        <v>69</v>
      </c>
      <c r="K34" s="22" t="str">
        <f t="shared" si="1"/>
        <v>неудовлетворительно</v>
      </c>
    </row>
    <row r="35" spans="1:11" x14ac:dyDescent="0.25">
      <c r="A35" s="9">
        <v>27</v>
      </c>
      <c r="B35" s="10" t="s">
        <v>85</v>
      </c>
      <c r="C35" s="175">
        <f>10%*свод!C81</f>
        <v>0</v>
      </c>
      <c r="D35" s="176">
        <f>40%*SUM(свод!D81:O81)</f>
        <v>0.18</v>
      </c>
      <c r="E35" s="22">
        <f>100%*свод!P81</f>
        <v>0.2</v>
      </c>
      <c r="F35" s="22">
        <f>5%*'4.1'!F80</f>
        <v>0.05</v>
      </c>
      <c r="G35" s="22">
        <f>10%*SUM(свод!S81:V81)</f>
        <v>8.0000000000000016E-2</v>
      </c>
      <c r="H35" s="22">
        <f>10%*SUM(свод!W81:Z81)</f>
        <v>0.1</v>
      </c>
      <c r="I35" s="22">
        <f>0.2*SUM(свод!AA81:AB81)</f>
        <v>8.0000000000000016E-2</v>
      </c>
      <c r="J35" s="175">
        <f t="shared" si="0"/>
        <v>69</v>
      </c>
      <c r="K35" s="22" t="str">
        <f t="shared" si="1"/>
        <v>неудовлетворительно</v>
      </c>
    </row>
    <row r="36" spans="1:11" x14ac:dyDescent="0.25">
      <c r="A36" s="9">
        <v>28</v>
      </c>
      <c r="B36" s="10" t="s">
        <v>22</v>
      </c>
      <c r="C36" s="175">
        <f>10%*свод!C18</f>
        <v>0</v>
      </c>
      <c r="D36" s="176">
        <f>40%*SUM(свод!D18:O18)</f>
        <v>0.19999999999999998</v>
      </c>
      <c r="E36" s="22">
        <f>100%*свод!P18</f>
        <v>0.2</v>
      </c>
      <c r="F36" s="22">
        <f>5%*'4.1'!F17</f>
        <v>0</v>
      </c>
      <c r="G36" s="22">
        <f>10%*SUM(свод!S18:V18)</f>
        <v>0.1</v>
      </c>
      <c r="H36" s="22">
        <f>10%*SUM(свод!W18:Z18)</f>
        <v>0.1</v>
      </c>
      <c r="I36" s="22">
        <f>0.2*SUM(свод!AA18:AB18)</f>
        <v>8.0000000000000016E-2</v>
      </c>
      <c r="J36" s="175">
        <f t="shared" si="0"/>
        <v>68</v>
      </c>
      <c r="K36" s="22" t="str">
        <f t="shared" si="1"/>
        <v>неудовлетворительно</v>
      </c>
    </row>
    <row r="37" spans="1:11" x14ac:dyDescent="0.25">
      <c r="A37" s="9">
        <v>29</v>
      </c>
      <c r="B37" s="10" t="s">
        <v>45</v>
      </c>
      <c r="C37" s="175">
        <f>10%*свод!C41</f>
        <v>0</v>
      </c>
      <c r="D37" s="176">
        <f>40%*SUM(свод!D41:O41)</f>
        <v>0.19999999999999998</v>
      </c>
      <c r="E37" s="22">
        <f>100%*свод!P41</f>
        <v>0.2</v>
      </c>
      <c r="F37" s="22">
        <f>5%*'4.1'!F40</f>
        <v>0.05</v>
      </c>
      <c r="G37" s="22">
        <f>10%*SUM(свод!S41:V41)</f>
        <v>8.0000000000000016E-2</v>
      </c>
      <c r="H37" s="22">
        <f>10%*SUM(свод!W41:Z41)</f>
        <v>6.9999999999999993E-2</v>
      </c>
      <c r="I37" s="22">
        <f>0.2*SUM(свод!AA41:AB41)</f>
        <v>8.0000000000000016E-2</v>
      </c>
      <c r="J37" s="175">
        <f t="shared" si="0"/>
        <v>68</v>
      </c>
      <c r="K37" s="22" t="str">
        <f t="shared" si="1"/>
        <v>неудовлетворительно</v>
      </c>
    </row>
    <row r="38" spans="1:11" x14ac:dyDescent="0.25">
      <c r="A38" s="9">
        <v>30</v>
      </c>
      <c r="B38" s="10" t="s">
        <v>80</v>
      </c>
      <c r="C38" s="175">
        <f>10%*свод!C76</f>
        <v>0</v>
      </c>
      <c r="D38" s="176">
        <f>40%*SUM(свод!D76:O76)</f>
        <v>0.16</v>
      </c>
      <c r="E38" s="22">
        <f>100%*свод!P76</f>
        <v>0.2</v>
      </c>
      <c r="F38" s="22">
        <f>5%*'4.1'!F75</f>
        <v>0.05</v>
      </c>
      <c r="G38" s="22">
        <f>10%*SUM(свод!S76:V76)</f>
        <v>0.1</v>
      </c>
      <c r="H38" s="22">
        <f>10%*SUM(свод!W76:Z76)</f>
        <v>8.5000000000000006E-2</v>
      </c>
      <c r="I38" s="22">
        <f>0.2*SUM(свод!AA76:AB76)</f>
        <v>8.0000000000000016E-2</v>
      </c>
      <c r="J38" s="175">
        <f t="shared" si="0"/>
        <v>67.5</v>
      </c>
      <c r="K38" s="22" t="str">
        <f t="shared" si="1"/>
        <v>неудовлетворительно</v>
      </c>
    </row>
    <row r="39" spans="1:11" x14ac:dyDescent="0.25">
      <c r="A39" s="9">
        <v>31</v>
      </c>
      <c r="B39" s="10" t="s">
        <v>72</v>
      </c>
      <c r="C39" s="175">
        <f>10%*свод!C68</f>
        <v>0</v>
      </c>
      <c r="D39" s="176">
        <f>40%*SUM(свод!D68:O68)</f>
        <v>0.16</v>
      </c>
      <c r="E39" s="22">
        <f>100%*свод!P68</f>
        <v>0.2</v>
      </c>
      <c r="F39" s="22">
        <f>5%*'4.1'!F67</f>
        <v>0.05</v>
      </c>
      <c r="G39" s="22">
        <f>10%*SUM(свод!S68:V68)</f>
        <v>0.1</v>
      </c>
      <c r="H39" s="22">
        <f>10%*SUM(свод!W68:Z68)</f>
        <v>8.0000000000000016E-2</v>
      </c>
      <c r="I39" s="22">
        <f>0.2*SUM(свод!AA68:AB68)</f>
        <v>8.0000000000000016E-2</v>
      </c>
      <c r="J39" s="175">
        <f t="shared" si="0"/>
        <v>67.000000000000014</v>
      </c>
      <c r="K39" s="22" t="str">
        <f t="shared" si="1"/>
        <v>неудовлетворительно</v>
      </c>
    </row>
    <row r="40" spans="1:11" x14ac:dyDescent="0.25">
      <c r="A40" s="9">
        <v>32</v>
      </c>
      <c r="B40" s="10" t="s">
        <v>63</v>
      </c>
      <c r="C40" s="175">
        <f>10%*свод!C59</f>
        <v>0</v>
      </c>
      <c r="D40" s="176">
        <f>40%*SUM(свод!D59:O59)</f>
        <v>0.13999999999999999</v>
      </c>
      <c r="E40" s="22">
        <f>100%*свод!P59</f>
        <v>0.2</v>
      </c>
      <c r="F40" s="22">
        <f>5%*'4.1'!F58</f>
        <v>0.05</v>
      </c>
      <c r="G40" s="22">
        <f>10%*SUM(свод!S59:V59)</f>
        <v>0.1</v>
      </c>
      <c r="H40" s="22">
        <f>10%*SUM(свод!W59:Z59)</f>
        <v>0.1</v>
      </c>
      <c r="I40" s="22">
        <f>0.2*SUM(свод!AA59:AB59)</f>
        <v>8.0000000000000016E-2</v>
      </c>
      <c r="J40" s="175">
        <f t="shared" si="0"/>
        <v>67</v>
      </c>
      <c r="K40" s="22" t="str">
        <f t="shared" si="1"/>
        <v>неудовлетворительно</v>
      </c>
    </row>
    <row r="41" spans="1:11" x14ac:dyDescent="0.25">
      <c r="A41" s="9">
        <v>33</v>
      </c>
      <c r="B41" s="10" t="s">
        <v>78</v>
      </c>
      <c r="C41" s="175">
        <f>10%*свод!C74</f>
        <v>0</v>
      </c>
      <c r="D41" s="176">
        <f>40%*SUM(свод!D74:O74)</f>
        <v>0.13999999999999999</v>
      </c>
      <c r="E41" s="22">
        <f>100%*свод!P74</f>
        <v>0.2</v>
      </c>
      <c r="F41" s="22">
        <f>5%*'4.1'!F73</f>
        <v>0.05</v>
      </c>
      <c r="G41" s="22">
        <f>10%*SUM(свод!S74:V74)</f>
        <v>0.1</v>
      </c>
      <c r="H41" s="22">
        <f>10%*SUM(свод!W74:Z74)</f>
        <v>0.1</v>
      </c>
      <c r="I41" s="22">
        <f>0.2*SUM(свод!AA74:AB74)</f>
        <v>8.0000000000000016E-2</v>
      </c>
      <c r="J41" s="175">
        <f t="shared" ref="J41:J72" si="2">SUM(C41:I41)*100</f>
        <v>67</v>
      </c>
      <c r="K41" s="22" t="str">
        <f t="shared" si="1"/>
        <v>неудовлетворительно</v>
      </c>
    </row>
    <row r="42" spans="1:11" x14ac:dyDescent="0.25">
      <c r="A42" s="9">
        <v>34</v>
      </c>
      <c r="B42" s="10" t="s">
        <v>57</v>
      </c>
      <c r="C42" s="175">
        <f>10%*свод!C53</f>
        <v>0</v>
      </c>
      <c r="D42" s="176">
        <f>40%*SUM(свод!D53:O53)</f>
        <v>0.18</v>
      </c>
      <c r="E42" s="22">
        <f>100%*свод!P53</f>
        <v>0.2</v>
      </c>
      <c r="F42" s="22">
        <f>5%*'4.1'!F52</f>
        <v>0.05</v>
      </c>
      <c r="G42" s="22">
        <f>10%*SUM(свод!S53:V53)</f>
        <v>0.1</v>
      </c>
      <c r="H42" s="22">
        <f>10%*SUM(свод!W53:Z53)</f>
        <v>0.1</v>
      </c>
      <c r="I42" s="22">
        <f>0.2*SUM(свод!AA53:AB53)</f>
        <v>4.0000000000000008E-2</v>
      </c>
      <c r="J42" s="175">
        <f t="shared" si="2"/>
        <v>67</v>
      </c>
      <c r="K42" s="22" t="str">
        <f t="shared" si="1"/>
        <v>неудовлетворительно</v>
      </c>
    </row>
    <row r="43" spans="1:11" x14ac:dyDescent="0.25">
      <c r="A43" s="9">
        <v>35</v>
      </c>
      <c r="B43" s="10" t="s">
        <v>42</v>
      </c>
      <c r="C43" s="175">
        <f>10%*свод!C38</f>
        <v>0</v>
      </c>
      <c r="D43" s="176">
        <f>40%*SUM(свод!D38:O38)</f>
        <v>0.21999999999999997</v>
      </c>
      <c r="E43" s="22">
        <f>100%*свод!P38</f>
        <v>0.2</v>
      </c>
      <c r="F43" s="22">
        <f>5%*'4.1'!F37</f>
        <v>0</v>
      </c>
      <c r="G43" s="22">
        <f>10%*SUM(свод!S38:V38)</f>
        <v>0.1</v>
      </c>
      <c r="H43" s="22">
        <f>10%*SUM(свод!W38:Z38)</f>
        <v>0.1</v>
      </c>
      <c r="I43" s="22">
        <f>0.2*SUM(свод!AA38:AB38)</f>
        <v>4.0000000000000008E-2</v>
      </c>
      <c r="J43" s="175">
        <f t="shared" si="2"/>
        <v>66</v>
      </c>
      <c r="K43" s="22" t="str">
        <f t="shared" si="1"/>
        <v>неудовлетворительно</v>
      </c>
    </row>
    <row r="44" spans="1:11" x14ac:dyDescent="0.25">
      <c r="A44" s="9">
        <v>36</v>
      </c>
      <c r="B44" s="10" t="s">
        <v>20</v>
      </c>
      <c r="C44" s="175">
        <f>10%*свод!C16</f>
        <v>0</v>
      </c>
      <c r="D44" s="176">
        <f>40%*SUM(свод!D16:O16)</f>
        <v>0.21999999999999997</v>
      </c>
      <c r="E44" s="22">
        <f>100%*свод!P16</f>
        <v>0.2</v>
      </c>
      <c r="F44" s="22">
        <f>5%*'4.1'!F15</f>
        <v>0.05</v>
      </c>
      <c r="G44" s="22">
        <f>10%*SUM(свод!S16:V16)</f>
        <v>0.1</v>
      </c>
      <c r="H44" s="22">
        <f>10%*SUM(свод!W16:Z16)</f>
        <v>0.05</v>
      </c>
      <c r="I44" s="22">
        <f>0.2*SUM(свод!AA16:AB16)</f>
        <v>4.0000000000000008E-2</v>
      </c>
      <c r="J44" s="175">
        <f t="shared" si="2"/>
        <v>66</v>
      </c>
      <c r="K44" s="22" t="str">
        <f t="shared" si="1"/>
        <v>неудовлетворительно</v>
      </c>
    </row>
    <row r="45" spans="1:11" x14ac:dyDescent="0.25">
      <c r="A45" s="9">
        <v>37</v>
      </c>
      <c r="B45" s="10" t="s">
        <v>35</v>
      </c>
      <c r="C45" s="175">
        <f>10%*свод!C31</f>
        <v>0</v>
      </c>
      <c r="D45" s="176">
        <f>40%*SUM(свод!D31:O31)</f>
        <v>0.16</v>
      </c>
      <c r="E45" s="22">
        <f>100%*свод!P31</f>
        <v>0.2</v>
      </c>
      <c r="F45" s="22">
        <f>5%*'4.1'!F30</f>
        <v>0.05</v>
      </c>
      <c r="G45" s="22">
        <f>10%*SUM(свод!S31:V31)</f>
        <v>0.1</v>
      </c>
      <c r="H45" s="22">
        <f>10%*SUM(свод!W31:Z31)</f>
        <v>6.9999999999999993E-2</v>
      </c>
      <c r="I45" s="22">
        <f>0.2*SUM(свод!AA31:AB31)</f>
        <v>8.0000000000000016E-2</v>
      </c>
      <c r="J45" s="175">
        <f t="shared" si="2"/>
        <v>65.999999999999986</v>
      </c>
      <c r="K45" s="22" t="str">
        <f t="shared" si="1"/>
        <v>неудовлетворительно</v>
      </c>
    </row>
    <row r="46" spans="1:11" x14ac:dyDescent="0.25">
      <c r="A46" s="9">
        <v>38</v>
      </c>
      <c r="B46" s="10" t="s">
        <v>74</v>
      </c>
      <c r="C46" s="175">
        <f>10%*свод!C70</f>
        <v>0</v>
      </c>
      <c r="D46" s="176">
        <f>40%*SUM(свод!D70:O70)</f>
        <v>0.16</v>
      </c>
      <c r="E46" s="22">
        <f>100%*свод!P70</f>
        <v>0.2</v>
      </c>
      <c r="F46" s="22">
        <f>5%*'4.1'!F69</f>
        <v>0.05</v>
      </c>
      <c r="G46" s="22">
        <f>10%*SUM(свод!S70:V70)</f>
        <v>0.1</v>
      </c>
      <c r="H46" s="22">
        <f>10%*SUM(свод!W70:Z70)</f>
        <v>0.1</v>
      </c>
      <c r="I46" s="22">
        <f>0.2*SUM(свод!AA70:AB70)</f>
        <v>4.0000000000000008E-2</v>
      </c>
      <c r="J46" s="175">
        <f t="shared" si="2"/>
        <v>65</v>
      </c>
      <c r="K46" s="22" t="str">
        <f t="shared" si="1"/>
        <v>неудовлетворительно</v>
      </c>
    </row>
    <row r="47" spans="1:11" x14ac:dyDescent="0.25">
      <c r="A47" s="9">
        <v>39</v>
      </c>
      <c r="B47" s="10" t="s">
        <v>11</v>
      </c>
      <c r="C47" s="175">
        <f>10%*свод!C7</f>
        <v>0.05</v>
      </c>
      <c r="D47" s="176">
        <f>40%*SUM(свод!D7:O7)</f>
        <v>0.28000000000000003</v>
      </c>
      <c r="E47" s="22">
        <f>100%*свод!P7</f>
        <v>0</v>
      </c>
      <c r="F47" s="22">
        <f>5%*'4.1'!F6</f>
        <v>0.05</v>
      </c>
      <c r="G47" s="22">
        <f>10%*SUM(свод!S7:V7)</f>
        <v>8.0000000000000016E-2</v>
      </c>
      <c r="H47" s="22">
        <f>10%*SUM(свод!W7:Z7)</f>
        <v>0.1</v>
      </c>
      <c r="I47" s="22">
        <f>0.2*SUM(свод!AA7:AB7)</f>
        <v>8.0000000000000016E-2</v>
      </c>
      <c r="J47" s="175">
        <f t="shared" si="2"/>
        <v>64.000000000000014</v>
      </c>
      <c r="K47" s="22" t="str">
        <f t="shared" si="1"/>
        <v>неудовлетворительно</v>
      </c>
    </row>
    <row r="48" spans="1:11" x14ac:dyDescent="0.25">
      <c r="A48" s="9">
        <v>40</v>
      </c>
      <c r="B48" s="10" t="s">
        <v>56</v>
      </c>
      <c r="C48" s="175">
        <f>10%*свод!C52</f>
        <v>0</v>
      </c>
      <c r="D48" s="176">
        <f>40%*SUM(свод!D52:O52)</f>
        <v>0.21999999999999997</v>
      </c>
      <c r="E48" s="22">
        <f>100%*свод!P52</f>
        <v>0.2</v>
      </c>
      <c r="F48" s="22">
        <f>5%*'4.1'!F51</f>
        <v>0.05</v>
      </c>
      <c r="G48" s="22">
        <f>10%*SUM(свод!S52:V52)</f>
        <v>8.0000000000000016E-2</v>
      </c>
      <c r="H48" s="22">
        <f>10%*SUM(свод!W52:Z52)</f>
        <v>0.05</v>
      </c>
      <c r="I48" s="22">
        <f>0.2*SUM(свод!AA52:AB52)</f>
        <v>4.0000000000000008E-2</v>
      </c>
      <c r="J48" s="175">
        <f t="shared" si="2"/>
        <v>64.000000000000014</v>
      </c>
      <c r="K48" s="22" t="str">
        <f t="shared" si="1"/>
        <v>неудовлетворительно</v>
      </c>
    </row>
    <row r="49" spans="1:11" x14ac:dyDescent="0.25">
      <c r="A49" s="9">
        <v>41</v>
      </c>
      <c r="B49" s="10" t="s">
        <v>87</v>
      </c>
      <c r="C49" s="175">
        <f>10%*свод!C83</f>
        <v>0</v>
      </c>
      <c r="D49" s="176">
        <f>40%*SUM(свод!D83:O83)</f>
        <v>0.16</v>
      </c>
      <c r="E49" s="22">
        <f>100%*свод!P83</f>
        <v>0.2</v>
      </c>
      <c r="F49" s="22">
        <f>5%*'4.1'!F82</f>
        <v>0.05</v>
      </c>
      <c r="G49" s="22">
        <f>10%*SUM(свод!S83:V83)</f>
        <v>0.1</v>
      </c>
      <c r="H49" s="22">
        <f>10%*SUM(свод!W83:Z83)</f>
        <v>8.5000000000000006E-2</v>
      </c>
      <c r="I49" s="22">
        <f>0.2*SUM(свод!AA83:AB83)</f>
        <v>4.0000000000000008E-2</v>
      </c>
      <c r="J49" s="175">
        <f t="shared" si="2"/>
        <v>63.5</v>
      </c>
      <c r="K49" s="22" t="str">
        <f t="shared" si="1"/>
        <v>неудовлетворительно</v>
      </c>
    </row>
    <row r="50" spans="1:11" x14ac:dyDescent="0.25">
      <c r="A50" s="9">
        <v>42</v>
      </c>
      <c r="B50" s="10" t="s">
        <v>19</v>
      </c>
      <c r="C50" s="175">
        <f>10%*свод!C15</f>
        <v>0</v>
      </c>
      <c r="D50" s="176">
        <f>40%*SUM(свод!D15:O15)</f>
        <v>0.19999999999999998</v>
      </c>
      <c r="E50" s="22">
        <f>100%*свод!P15</f>
        <v>0.2</v>
      </c>
      <c r="F50" s="22">
        <f>5%*'4.1'!F14</f>
        <v>0.05</v>
      </c>
      <c r="G50" s="22">
        <f>10%*SUM(свод!S15:V15)</f>
        <v>0.1</v>
      </c>
      <c r="H50" s="22">
        <f>10%*SUM(свод!W15:Z15)</f>
        <v>8.5000000000000006E-2</v>
      </c>
      <c r="I50" s="22">
        <f>0.2*SUM(свод!AA15:AB15)</f>
        <v>0</v>
      </c>
      <c r="J50" s="175">
        <f t="shared" si="2"/>
        <v>63.5</v>
      </c>
      <c r="K50" s="22" t="str">
        <f t="shared" si="1"/>
        <v>неудовлетворительно</v>
      </c>
    </row>
    <row r="51" spans="1:11" x14ac:dyDescent="0.25">
      <c r="A51" s="9">
        <v>43</v>
      </c>
      <c r="B51" s="10" t="s">
        <v>12</v>
      </c>
      <c r="C51" s="175">
        <f>10%*свод!C8</f>
        <v>0</v>
      </c>
      <c r="D51" s="176">
        <f>40%*SUM(свод!D8:O8)</f>
        <v>0.16</v>
      </c>
      <c r="E51" s="22">
        <f>100%*свод!P8</f>
        <v>0.2</v>
      </c>
      <c r="F51" s="22">
        <f>5%*'4.1'!F7</f>
        <v>0.05</v>
      </c>
      <c r="G51" s="22">
        <f>10%*SUM(свод!S8:V8)</f>
        <v>0.1</v>
      </c>
      <c r="H51" s="22">
        <f>10%*SUM(свод!W8:Z8)</f>
        <v>8.0000000000000016E-2</v>
      </c>
      <c r="I51" s="22">
        <f>0.2*SUM(свод!AA8:AB8)</f>
        <v>4.0000000000000008E-2</v>
      </c>
      <c r="J51" s="175">
        <f t="shared" si="2"/>
        <v>63.000000000000014</v>
      </c>
      <c r="K51" s="22" t="str">
        <f t="shared" si="1"/>
        <v>неудовлетворительно</v>
      </c>
    </row>
    <row r="52" spans="1:11" x14ac:dyDescent="0.25">
      <c r="A52" s="9">
        <v>44</v>
      </c>
      <c r="B52" s="10" t="s">
        <v>43</v>
      </c>
      <c r="C52" s="175">
        <f>10%*свод!C39</f>
        <v>0</v>
      </c>
      <c r="D52" s="176">
        <f>40%*SUM(свод!D39:O39)</f>
        <v>0.16</v>
      </c>
      <c r="E52" s="22">
        <f>100%*свод!P39</f>
        <v>0.2</v>
      </c>
      <c r="F52" s="22">
        <f>5%*'4.1'!F38</f>
        <v>0.05</v>
      </c>
      <c r="G52" s="22">
        <f>10%*SUM(свод!S39:V39)</f>
        <v>0.1</v>
      </c>
      <c r="H52" s="22">
        <f>10%*SUM(свод!W39:Z39)</f>
        <v>8.0000000000000016E-2</v>
      </c>
      <c r="I52" s="22">
        <f>0.2*SUM(свод!AA39:AB39)</f>
        <v>4.0000000000000008E-2</v>
      </c>
      <c r="J52" s="175">
        <f t="shared" si="2"/>
        <v>63.000000000000014</v>
      </c>
      <c r="K52" s="22" t="str">
        <f t="shared" si="1"/>
        <v>неудовлетворительно</v>
      </c>
    </row>
    <row r="53" spans="1:11" x14ac:dyDescent="0.25">
      <c r="A53" s="9">
        <v>45</v>
      </c>
      <c r="B53" s="10" t="s">
        <v>17</v>
      </c>
      <c r="C53" s="175">
        <f>10%*свод!C13</f>
        <v>0.05</v>
      </c>
      <c r="D53" s="176">
        <f>40%*SUM(свод!D13:O13)</f>
        <v>0.34000000000000008</v>
      </c>
      <c r="E53" s="22">
        <f>100%*свод!P13</f>
        <v>0</v>
      </c>
      <c r="F53" s="22">
        <f>5%*'4.1'!F12</f>
        <v>0</v>
      </c>
      <c r="G53" s="22">
        <f>10%*SUM(свод!S13:V13)</f>
        <v>0.1</v>
      </c>
      <c r="H53" s="22">
        <f>10%*SUM(свод!W13:Z13)</f>
        <v>0.1</v>
      </c>
      <c r="I53" s="22">
        <f>0.2*SUM(свод!AA13:AB13)</f>
        <v>4.0000000000000008E-2</v>
      </c>
      <c r="J53" s="175">
        <f t="shared" si="2"/>
        <v>63.000000000000014</v>
      </c>
      <c r="K53" s="22" t="str">
        <f t="shared" si="1"/>
        <v>неудовлетворительно</v>
      </c>
    </row>
    <row r="54" spans="1:11" x14ac:dyDescent="0.25">
      <c r="A54" s="9">
        <v>46</v>
      </c>
      <c r="B54" s="10" t="s">
        <v>36</v>
      </c>
      <c r="C54" s="175">
        <f>10%*свод!C32</f>
        <v>0</v>
      </c>
      <c r="D54" s="176">
        <f>40%*SUM(свод!D32:O32)</f>
        <v>0.21999999999999997</v>
      </c>
      <c r="E54" s="22">
        <f>100%*свод!P32</f>
        <v>0.2</v>
      </c>
      <c r="F54" s="22">
        <f>5%*'4.1'!F31</f>
        <v>0</v>
      </c>
      <c r="G54" s="22">
        <f>10%*SUM(свод!S32:V32)</f>
        <v>0.1</v>
      </c>
      <c r="H54" s="22">
        <f>10%*SUM(свод!W32:Z32)</f>
        <v>0.05</v>
      </c>
      <c r="I54" s="22">
        <f>0.2*SUM(свод!AA32:AB32)</f>
        <v>4.0000000000000008E-2</v>
      </c>
      <c r="J54" s="175">
        <f t="shared" si="2"/>
        <v>61.000000000000007</v>
      </c>
      <c r="K54" s="22" t="str">
        <f t="shared" si="1"/>
        <v>неудовлетворительно</v>
      </c>
    </row>
    <row r="55" spans="1:11" x14ac:dyDescent="0.25">
      <c r="A55" s="9">
        <v>47</v>
      </c>
      <c r="B55" s="10" t="s">
        <v>39</v>
      </c>
      <c r="C55" s="175">
        <f>10%*свод!C35</f>
        <v>0</v>
      </c>
      <c r="D55" s="176">
        <f>40%*SUM(свод!D35:O35)</f>
        <v>0.16</v>
      </c>
      <c r="E55" s="22">
        <f>100%*свод!P35</f>
        <v>0.2</v>
      </c>
      <c r="F55" s="22">
        <f>5%*'4.1'!F34</f>
        <v>0.05</v>
      </c>
      <c r="G55" s="22">
        <f>10%*SUM(свод!S35:V35)</f>
        <v>8.0000000000000016E-2</v>
      </c>
      <c r="H55" s="22">
        <f>10%*SUM(свод!W35:Z35)</f>
        <v>4.0000000000000008E-2</v>
      </c>
      <c r="I55" s="22">
        <f>0.2*SUM(свод!AA35:AB35)</f>
        <v>8.0000000000000016E-2</v>
      </c>
      <c r="J55" s="175">
        <f t="shared" si="2"/>
        <v>61.000000000000007</v>
      </c>
      <c r="K55" s="22" t="str">
        <f t="shared" si="1"/>
        <v>неудовлетворительно</v>
      </c>
    </row>
    <row r="56" spans="1:11" x14ac:dyDescent="0.25">
      <c r="A56" s="9">
        <v>48</v>
      </c>
      <c r="B56" s="10" t="s">
        <v>24</v>
      </c>
      <c r="C56" s="175">
        <f>10%*свод!C20</f>
        <v>0.05</v>
      </c>
      <c r="D56" s="176">
        <f>40%*SUM(свод!D20:O20)</f>
        <v>0.28000000000000003</v>
      </c>
      <c r="E56" s="22">
        <f>100%*свод!P20</f>
        <v>0</v>
      </c>
      <c r="F56" s="22">
        <f>5%*'4.1'!F19</f>
        <v>0.05</v>
      </c>
      <c r="G56" s="22">
        <f>10%*SUM(свод!S20:V20)</f>
        <v>0.1</v>
      </c>
      <c r="H56" s="22">
        <f>10%*SUM(свод!W20:Z20)</f>
        <v>0.05</v>
      </c>
      <c r="I56" s="22">
        <f>0.2*SUM(свод!AA20:AB20)</f>
        <v>8.0000000000000016E-2</v>
      </c>
      <c r="J56" s="175">
        <f t="shared" si="2"/>
        <v>61.000000000000007</v>
      </c>
      <c r="K56" s="22" t="str">
        <f t="shared" si="1"/>
        <v>неудовлетворительно</v>
      </c>
    </row>
    <row r="57" spans="1:11" x14ac:dyDescent="0.25">
      <c r="A57" s="9">
        <v>49</v>
      </c>
      <c r="B57" s="10" t="s">
        <v>88</v>
      </c>
      <c r="C57" s="175">
        <f>10%*свод!C84</f>
        <v>0.05</v>
      </c>
      <c r="D57" s="176">
        <f>40%*SUM(свод!D84:O84)</f>
        <v>0.34000000000000008</v>
      </c>
      <c r="E57" s="22">
        <f>100%*свод!P84</f>
        <v>0</v>
      </c>
      <c r="F57" s="22">
        <f>5%*'4.1'!F83</f>
        <v>0.05</v>
      </c>
      <c r="G57" s="22">
        <f>10%*SUM(свод!S84:V84)</f>
        <v>0.1</v>
      </c>
      <c r="H57" s="22">
        <f>10%*SUM(свод!W84:Z84)</f>
        <v>6.9999999999999993E-2</v>
      </c>
      <c r="I57" s="22">
        <f>0.2*SUM(свод!AA84:AB84)</f>
        <v>0</v>
      </c>
      <c r="J57" s="175">
        <f t="shared" si="2"/>
        <v>61</v>
      </c>
      <c r="K57" s="22" t="str">
        <f t="shared" si="1"/>
        <v>неудовлетворительно</v>
      </c>
    </row>
    <row r="58" spans="1:11" x14ac:dyDescent="0.25">
      <c r="A58" s="9">
        <v>50</v>
      </c>
      <c r="B58" s="10" t="s">
        <v>29</v>
      </c>
      <c r="C58" s="175">
        <f>10%*свод!C25</f>
        <v>0.05</v>
      </c>
      <c r="D58" s="176">
        <f>40%*SUM(свод!D25:O25)</f>
        <v>0.32000000000000006</v>
      </c>
      <c r="E58" s="22">
        <f>100%*свод!P25</f>
        <v>0</v>
      </c>
      <c r="F58" s="22">
        <f>5%*'4.1'!F24</f>
        <v>0.05</v>
      </c>
      <c r="G58" s="22">
        <f>10%*SUM(свод!S25:V25)</f>
        <v>0.1</v>
      </c>
      <c r="H58" s="22">
        <f>10%*SUM(свод!W25:Z25)</f>
        <v>4.0000000000000008E-2</v>
      </c>
      <c r="I58" s="22">
        <f>0.2*SUM(свод!AA25:AB25)</f>
        <v>4.0000000000000008E-2</v>
      </c>
      <c r="J58" s="175">
        <f t="shared" si="2"/>
        <v>60.000000000000007</v>
      </c>
      <c r="K58" s="22" t="str">
        <f t="shared" si="1"/>
        <v>неудовлетворительно</v>
      </c>
    </row>
    <row r="59" spans="1:11" x14ac:dyDescent="0.25">
      <c r="A59" s="9">
        <v>51</v>
      </c>
      <c r="B59" s="10" t="s">
        <v>18</v>
      </c>
      <c r="C59" s="175">
        <f>10%*свод!C14</f>
        <v>0.05</v>
      </c>
      <c r="D59" s="176">
        <f>40%*SUM(свод!D14:O14)</f>
        <v>0.28000000000000003</v>
      </c>
      <c r="E59" s="22">
        <f>100%*свод!P14</f>
        <v>0</v>
      </c>
      <c r="F59" s="22">
        <f>5%*'4.1'!F13</f>
        <v>0.05</v>
      </c>
      <c r="G59" s="22">
        <f>10%*SUM(свод!S14:V14)</f>
        <v>0.06</v>
      </c>
      <c r="H59" s="22">
        <f>10%*SUM(свод!W14:Z14)</f>
        <v>6.9999999999999993E-2</v>
      </c>
      <c r="I59" s="22">
        <f>0.2*SUM(свод!AA14:AB14)</f>
        <v>8.0000000000000016E-2</v>
      </c>
      <c r="J59" s="175">
        <f t="shared" si="2"/>
        <v>59.000000000000007</v>
      </c>
      <c r="K59" s="22" t="str">
        <f t="shared" si="1"/>
        <v>неудовлетворительно</v>
      </c>
    </row>
    <row r="60" spans="1:11" x14ac:dyDescent="0.25">
      <c r="A60" s="9">
        <v>52</v>
      </c>
      <c r="B60" s="10" t="s">
        <v>62</v>
      </c>
      <c r="C60" s="175">
        <f>10%*свод!C58</f>
        <v>0</v>
      </c>
      <c r="D60" s="176">
        <f>40%*SUM(свод!D58:O58)</f>
        <v>0.18</v>
      </c>
      <c r="E60" s="22">
        <f>100%*свод!P58</f>
        <v>0.2</v>
      </c>
      <c r="F60" s="22">
        <f>5%*'4.1'!F57</f>
        <v>0</v>
      </c>
      <c r="G60" s="22">
        <f>10%*SUM(свод!S58:V58)</f>
        <v>0.1</v>
      </c>
      <c r="H60" s="22">
        <f>10%*SUM(свод!W58:Z58)</f>
        <v>6.9999999999999993E-2</v>
      </c>
      <c r="I60" s="22">
        <f>0.2*SUM(свод!AA58:AB58)</f>
        <v>4.0000000000000008E-2</v>
      </c>
      <c r="J60" s="175">
        <f t="shared" si="2"/>
        <v>59</v>
      </c>
      <c r="K60" s="22" t="str">
        <f t="shared" si="1"/>
        <v>неудовлетворительно</v>
      </c>
    </row>
    <row r="61" spans="1:11" x14ac:dyDescent="0.25">
      <c r="A61" s="9">
        <v>53</v>
      </c>
      <c r="B61" s="10" t="s">
        <v>75</v>
      </c>
      <c r="C61" s="175">
        <f>10%*свод!C71</f>
        <v>0.05</v>
      </c>
      <c r="D61" s="176">
        <f>40%*SUM(свод!D71:O71)</f>
        <v>0.32000000000000006</v>
      </c>
      <c r="E61" s="22">
        <f>100%*свод!P71</f>
        <v>0</v>
      </c>
      <c r="F61" s="22">
        <f>5%*'4.1'!F70</f>
        <v>0.05</v>
      </c>
      <c r="G61" s="22">
        <f>10%*SUM(свод!S71:V71)</f>
        <v>0.1</v>
      </c>
      <c r="H61" s="22">
        <f>10%*SUM(свод!W71:Z71)</f>
        <v>2.0000000000000004E-2</v>
      </c>
      <c r="I61" s="22">
        <f>0.2*SUM(свод!AA71:AB71)</f>
        <v>4.0000000000000008E-2</v>
      </c>
      <c r="J61" s="175">
        <f t="shared" si="2"/>
        <v>58.000000000000007</v>
      </c>
      <c r="K61" s="22" t="str">
        <f t="shared" si="1"/>
        <v>неудовлетворительно</v>
      </c>
    </row>
    <row r="62" spans="1:11" x14ac:dyDescent="0.25">
      <c r="A62" s="9">
        <v>54</v>
      </c>
      <c r="B62" s="10" t="s">
        <v>25</v>
      </c>
      <c r="C62" s="175">
        <f>10%*свод!C21</f>
        <v>0</v>
      </c>
      <c r="D62" s="176">
        <f>40%*SUM(свод!D21:O21)</f>
        <v>0.13999999999999999</v>
      </c>
      <c r="E62" s="22">
        <f>100%*свод!P21</f>
        <v>0.2</v>
      </c>
      <c r="F62" s="22">
        <f>5%*'4.1'!F20</f>
        <v>0.05</v>
      </c>
      <c r="G62" s="22">
        <f>10%*SUM(свод!S21:V21)</f>
        <v>8.0000000000000016E-2</v>
      </c>
      <c r="H62" s="22">
        <f>10%*SUM(свод!W21:Z21)</f>
        <v>6.9999999999999993E-2</v>
      </c>
      <c r="I62" s="22">
        <f>0.2*SUM(свод!AA21:AB21)</f>
        <v>4.0000000000000008E-2</v>
      </c>
      <c r="J62" s="175">
        <f t="shared" si="2"/>
        <v>57.999999999999993</v>
      </c>
      <c r="K62" s="22" t="str">
        <f t="shared" si="1"/>
        <v>неудовлетворительно</v>
      </c>
    </row>
    <row r="63" spans="1:11" x14ac:dyDescent="0.25">
      <c r="A63" s="9">
        <v>55</v>
      </c>
      <c r="B63" s="10" t="s">
        <v>34</v>
      </c>
      <c r="C63" s="175">
        <f>10%*свод!C30</f>
        <v>0</v>
      </c>
      <c r="D63" s="176">
        <f>40%*SUM(свод!D30:O30)</f>
        <v>0.28000000000000003</v>
      </c>
      <c r="E63" s="22">
        <f>100%*свод!P30</f>
        <v>0</v>
      </c>
      <c r="F63" s="22">
        <f>5%*'4.1'!F29</f>
        <v>0.05</v>
      </c>
      <c r="G63" s="22">
        <f>10%*SUM(свод!S30:V30)</f>
        <v>0.1</v>
      </c>
      <c r="H63" s="22">
        <f>10%*SUM(свод!W30:Z30)</f>
        <v>6.5000000000000002E-2</v>
      </c>
      <c r="I63" s="22">
        <f>0.2*SUM(свод!AA30:AB30)</f>
        <v>8.0000000000000016E-2</v>
      </c>
      <c r="J63" s="175">
        <f t="shared" si="2"/>
        <v>57.500000000000007</v>
      </c>
      <c r="K63" s="22" t="str">
        <f t="shared" si="1"/>
        <v>неудовлетворительно</v>
      </c>
    </row>
    <row r="64" spans="1:11" x14ac:dyDescent="0.25">
      <c r="A64" s="9">
        <v>56</v>
      </c>
      <c r="B64" s="10" t="s">
        <v>48</v>
      </c>
      <c r="C64" s="175">
        <f>10%*свод!C44</f>
        <v>0</v>
      </c>
      <c r="D64" s="176">
        <f>40%*SUM(свод!D44:O44)</f>
        <v>0.28000000000000003</v>
      </c>
      <c r="E64" s="22">
        <f>100%*свод!P44</f>
        <v>0</v>
      </c>
      <c r="F64" s="22">
        <f>5%*'4.1'!F43</f>
        <v>0.05</v>
      </c>
      <c r="G64" s="22">
        <f>10%*SUM(свод!S44:V44)</f>
        <v>0.1</v>
      </c>
      <c r="H64" s="22">
        <f>10%*SUM(свод!W44:Z44)</f>
        <v>0.1</v>
      </c>
      <c r="I64" s="22">
        <f>0.2*SUM(свод!AA44:AB44)</f>
        <v>4.0000000000000008E-2</v>
      </c>
      <c r="J64" s="175">
        <f t="shared" si="2"/>
        <v>57.000000000000007</v>
      </c>
      <c r="K64" s="22" t="str">
        <f t="shared" si="1"/>
        <v>неудовлетворительно</v>
      </c>
    </row>
    <row r="65" spans="1:11" x14ac:dyDescent="0.25">
      <c r="A65" s="9">
        <v>57</v>
      </c>
      <c r="B65" s="10" t="s">
        <v>30</v>
      </c>
      <c r="C65" s="175">
        <f>10%*свод!C26</f>
        <v>0</v>
      </c>
      <c r="D65" s="176">
        <f>40%*SUM(свод!D26:O26)</f>
        <v>0.24</v>
      </c>
      <c r="E65" s="22">
        <f>100%*свод!P26</f>
        <v>0</v>
      </c>
      <c r="F65" s="22">
        <f>5%*'4.1'!F25</f>
        <v>0.05</v>
      </c>
      <c r="G65" s="22">
        <f>10%*SUM(свод!S26:V26)</f>
        <v>0.1</v>
      </c>
      <c r="H65" s="22">
        <f>10%*SUM(свод!W26:Z26)</f>
        <v>0.1</v>
      </c>
      <c r="I65" s="22">
        <f>0.2*SUM(свод!AA26:AB26)</f>
        <v>8.0000000000000016E-2</v>
      </c>
      <c r="J65" s="175">
        <f t="shared" si="2"/>
        <v>57.000000000000007</v>
      </c>
      <c r="K65" s="22" t="str">
        <f t="shared" si="1"/>
        <v>неудовлетворительно</v>
      </c>
    </row>
    <row r="66" spans="1:11" x14ac:dyDescent="0.25">
      <c r="A66" s="9">
        <v>58</v>
      </c>
      <c r="B66" s="10" t="s">
        <v>89</v>
      </c>
      <c r="C66" s="175">
        <f>10%*свод!C85</f>
        <v>0.05</v>
      </c>
      <c r="D66" s="176">
        <f>40%*SUM(свод!D85:O85)</f>
        <v>0.21999999999999997</v>
      </c>
      <c r="E66" s="22">
        <f>100%*свод!P85</f>
        <v>0</v>
      </c>
      <c r="F66" s="22">
        <f>5%*'4.1'!F84</f>
        <v>0.05</v>
      </c>
      <c r="G66" s="22">
        <f>10%*SUM(свод!S85:V85)</f>
        <v>8.0000000000000016E-2</v>
      </c>
      <c r="H66" s="22">
        <f>10%*SUM(свод!W85:Z85)</f>
        <v>8.5000000000000006E-2</v>
      </c>
      <c r="I66" s="22">
        <f>0.2*SUM(свод!AA85:AB85)</f>
        <v>8.0000000000000016E-2</v>
      </c>
      <c r="J66" s="175">
        <f t="shared" si="2"/>
        <v>56.499999999999993</v>
      </c>
      <c r="K66" s="22" t="str">
        <f t="shared" si="1"/>
        <v>неудовлетворительно</v>
      </c>
    </row>
    <row r="67" spans="1:11" x14ac:dyDescent="0.25">
      <c r="A67" s="9">
        <v>59</v>
      </c>
      <c r="B67" s="10" t="s">
        <v>16</v>
      </c>
      <c r="C67" s="175">
        <f>10%*свод!C12</f>
        <v>0</v>
      </c>
      <c r="D67" s="176">
        <f>40%*SUM(свод!D12:O12)</f>
        <v>0.16</v>
      </c>
      <c r="E67" s="22">
        <f>100%*свод!P12</f>
        <v>0.2</v>
      </c>
      <c r="F67" s="22">
        <f>5%*'4.1'!F11</f>
        <v>0</v>
      </c>
      <c r="G67" s="22">
        <f>10%*SUM(свод!S12:V12)</f>
        <v>8.0000000000000016E-2</v>
      </c>
      <c r="H67" s="22">
        <f>10%*SUM(свод!W12:Z12)</f>
        <v>8.0000000000000016E-2</v>
      </c>
      <c r="I67" s="22">
        <f>0.2*SUM(свод!AA12:AB12)</f>
        <v>4.0000000000000008E-2</v>
      </c>
      <c r="J67" s="175">
        <f t="shared" si="2"/>
        <v>56.000000000000007</v>
      </c>
      <c r="K67" s="22" t="str">
        <f t="shared" si="1"/>
        <v>неудовлетворительно</v>
      </c>
    </row>
    <row r="68" spans="1:11" x14ac:dyDescent="0.25">
      <c r="A68" s="9">
        <v>60</v>
      </c>
      <c r="B68" s="10" t="s">
        <v>93</v>
      </c>
      <c r="C68" s="175">
        <f>10%*свод!C89</f>
        <v>0</v>
      </c>
      <c r="D68" s="176">
        <f>40%*SUM(свод!D89:O89)</f>
        <v>0.28000000000000003</v>
      </c>
      <c r="E68" s="22">
        <f>100%*свод!P89</f>
        <v>0</v>
      </c>
      <c r="F68" s="22">
        <f>5%*'4.1'!F88</f>
        <v>0.05</v>
      </c>
      <c r="G68" s="22">
        <f>10%*SUM(свод!S89:V89)</f>
        <v>0.1</v>
      </c>
      <c r="H68" s="22">
        <f>10%*SUM(свод!W89:Z89)</f>
        <v>0.05</v>
      </c>
      <c r="I68" s="22">
        <f>0.2*SUM(свод!AA89:AB89)</f>
        <v>8.0000000000000016E-2</v>
      </c>
      <c r="J68" s="175">
        <f t="shared" si="2"/>
        <v>56.000000000000007</v>
      </c>
      <c r="K68" s="22" t="str">
        <f t="shared" si="1"/>
        <v>неудовлетворительно</v>
      </c>
    </row>
    <row r="69" spans="1:11" x14ac:dyDescent="0.25">
      <c r="A69" s="9">
        <v>61</v>
      </c>
      <c r="B69" s="10" t="s">
        <v>10</v>
      </c>
      <c r="C69" s="175">
        <f>10%*свод!C6</f>
        <v>0.05</v>
      </c>
      <c r="D69" s="176">
        <f>40%*SUM(свод!D6:O6)</f>
        <v>0.18</v>
      </c>
      <c r="E69" s="22">
        <f>100%*свод!P6</f>
        <v>0</v>
      </c>
      <c r="F69" s="22">
        <f>5%*'4.1'!F5</f>
        <v>0.05</v>
      </c>
      <c r="G69" s="22">
        <f>10%*SUM(свод!S6:V6)</f>
        <v>0.1</v>
      </c>
      <c r="H69" s="22">
        <f>10%*SUM(свод!W6:Z6)</f>
        <v>0.1</v>
      </c>
      <c r="I69" s="22">
        <f>0.2*SUM(свод!AA6:AB6)</f>
        <v>8.0000000000000016E-2</v>
      </c>
      <c r="J69" s="175">
        <f t="shared" si="2"/>
        <v>56.000000000000007</v>
      </c>
      <c r="K69" s="22" t="str">
        <f t="shared" si="1"/>
        <v>неудовлетворительно</v>
      </c>
    </row>
    <row r="70" spans="1:11" x14ac:dyDescent="0.25">
      <c r="A70" s="9">
        <v>62</v>
      </c>
      <c r="B70" s="10" t="s">
        <v>49</v>
      </c>
      <c r="C70" s="175">
        <f>10%*свод!C45</f>
        <v>0</v>
      </c>
      <c r="D70" s="176">
        <f>40%*SUM(свод!D45:O45)</f>
        <v>0.21999999999999997</v>
      </c>
      <c r="E70" s="22">
        <f>100%*свод!P45</f>
        <v>0</v>
      </c>
      <c r="F70" s="22">
        <f>5%*'4.1'!F44</f>
        <v>0.05</v>
      </c>
      <c r="G70" s="22">
        <f>10%*SUM(свод!S45:V45)</f>
        <v>0.1</v>
      </c>
      <c r="H70" s="22">
        <f>10%*SUM(свод!W45:Z45)</f>
        <v>0.1</v>
      </c>
      <c r="I70" s="22">
        <f>0.2*SUM(свод!AA45:AB45)</f>
        <v>8.0000000000000016E-2</v>
      </c>
      <c r="J70" s="175">
        <f t="shared" si="2"/>
        <v>55.000000000000007</v>
      </c>
      <c r="K70" s="22" t="str">
        <f t="shared" si="1"/>
        <v>неудовлетворительно</v>
      </c>
    </row>
    <row r="71" spans="1:11" x14ac:dyDescent="0.25">
      <c r="A71" s="9">
        <v>63</v>
      </c>
      <c r="B71" s="10" t="s">
        <v>61</v>
      </c>
      <c r="C71" s="175">
        <f>10%*свод!C57</f>
        <v>0</v>
      </c>
      <c r="D71" s="176">
        <f>40%*SUM(свод!D57:O57)</f>
        <v>0.18</v>
      </c>
      <c r="E71" s="22">
        <f>100%*свод!P57</f>
        <v>0.2</v>
      </c>
      <c r="F71" s="22">
        <f>5%*'4.1'!F56</f>
        <v>0</v>
      </c>
      <c r="G71" s="22">
        <f>10%*SUM(свод!S57:V57)</f>
        <v>0.1</v>
      </c>
      <c r="H71" s="22">
        <f>10%*SUM(свод!W57:Z57)</f>
        <v>2.0000000000000004E-2</v>
      </c>
      <c r="I71" s="22">
        <f>0.2*SUM(свод!AA57:AB57)</f>
        <v>4.0000000000000008E-2</v>
      </c>
      <c r="J71" s="175">
        <f t="shared" si="2"/>
        <v>54</v>
      </c>
      <c r="K71" s="22" t="str">
        <f t="shared" si="1"/>
        <v>неудовлетворительно</v>
      </c>
    </row>
    <row r="72" spans="1:11" x14ac:dyDescent="0.25">
      <c r="A72" s="9">
        <v>64</v>
      </c>
      <c r="B72" s="10" t="s">
        <v>50</v>
      </c>
      <c r="C72" s="175">
        <f>10%*свод!C46</f>
        <v>0</v>
      </c>
      <c r="D72" s="176">
        <f>40%*SUM(свод!D46:O46)</f>
        <v>0.21999999999999997</v>
      </c>
      <c r="E72" s="22">
        <f>100%*свод!P46</f>
        <v>0</v>
      </c>
      <c r="F72" s="22">
        <f>5%*'4.1'!F45</f>
        <v>0.05</v>
      </c>
      <c r="G72" s="22">
        <f>10%*SUM(свод!S46:V46)</f>
        <v>0.1</v>
      </c>
      <c r="H72" s="22">
        <f>10%*SUM(свод!W46:Z46)</f>
        <v>8.5000000000000006E-2</v>
      </c>
      <c r="I72" s="22">
        <f>0.2*SUM(свод!AA46:AB46)</f>
        <v>8.0000000000000016E-2</v>
      </c>
      <c r="J72" s="175">
        <f t="shared" si="2"/>
        <v>53.5</v>
      </c>
      <c r="K72" s="22" t="str">
        <f t="shared" si="1"/>
        <v>неудовлетворительно</v>
      </c>
    </row>
    <row r="73" spans="1:11" x14ac:dyDescent="0.25">
      <c r="A73" s="9">
        <v>65</v>
      </c>
      <c r="B73" s="10" t="s">
        <v>53</v>
      </c>
      <c r="C73" s="175">
        <f>10%*свод!C49</f>
        <v>0</v>
      </c>
      <c r="D73" s="176">
        <f>40%*SUM(свод!D49:O49)</f>
        <v>0.21999999999999997</v>
      </c>
      <c r="E73" s="22">
        <f>100%*свод!P49</f>
        <v>0</v>
      </c>
      <c r="F73" s="22">
        <f>5%*'4.1'!F48</f>
        <v>0.05</v>
      </c>
      <c r="G73" s="22">
        <f>10%*SUM(свод!S49:V49)</f>
        <v>0.1</v>
      </c>
      <c r="H73" s="22">
        <f>10%*SUM(свод!W49:Z49)</f>
        <v>8.5000000000000006E-2</v>
      </c>
      <c r="I73" s="22">
        <f>0.2*SUM(свод!AA49:AB49)</f>
        <v>8.0000000000000016E-2</v>
      </c>
      <c r="J73" s="175">
        <f t="shared" ref="J73:J93" si="3">SUM(C73:I73)*100</f>
        <v>53.5</v>
      </c>
      <c r="K73" s="22" t="str">
        <f t="shared" si="1"/>
        <v>неудовлетворительно</v>
      </c>
    </row>
    <row r="74" spans="1:11" x14ac:dyDescent="0.25">
      <c r="A74" s="9">
        <v>66</v>
      </c>
      <c r="B74" s="10" t="s">
        <v>37</v>
      </c>
      <c r="C74" s="175">
        <f>10%*свод!C33</f>
        <v>0</v>
      </c>
      <c r="D74" s="176">
        <f>40%*SUM(свод!D33:O33)</f>
        <v>0.21999999999999997</v>
      </c>
      <c r="E74" s="22">
        <f>100%*свод!P33</f>
        <v>0</v>
      </c>
      <c r="F74" s="22">
        <f>5%*'4.1'!F32</f>
        <v>0.05</v>
      </c>
      <c r="G74" s="22">
        <f>10%*SUM(свод!S33:V33)</f>
        <v>0.1</v>
      </c>
      <c r="H74" s="22">
        <f>10%*SUM(свод!W33:Z33)</f>
        <v>8.5000000000000006E-2</v>
      </c>
      <c r="I74" s="22">
        <f>0.2*SUM(свод!AA33:AB33)</f>
        <v>8.0000000000000016E-2</v>
      </c>
      <c r="J74" s="175">
        <f t="shared" si="3"/>
        <v>53.5</v>
      </c>
      <c r="K74" s="22" t="str">
        <f t="shared" ref="K74:K93" si="4">IF(OR(J74&gt;=$C$2),$B$2,IF(AND(J74&gt;=$C$3,J74&lt;$C$2),$B$3,IF(AND(J74&gt;=$C$4,J74&lt;$C$3),$B$4,$B$5)))</f>
        <v>неудовлетворительно</v>
      </c>
    </row>
    <row r="75" spans="1:11" x14ac:dyDescent="0.25">
      <c r="A75" s="9">
        <v>67</v>
      </c>
      <c r="B75" s="10" t="s">
        <v>81</v>
      </c>
      <c r="C75" s="175">
        <f>10%*свод!C77</f>
        <v>0</v>
      </c>
      <c r="D75" s="176">
        <f>40%*SUM(свод!D77:O77)</f>
        <v>0.19999999999999998</v>
      </c>
      <c r="E75" s="22">
        <f>100%*свод!P77</f>
        <v>0</v>
      </c>
      <c r="F75" s="22">
        <f>5%*'4.1'!F76</f>
        <v>0.05</v>
      </c>
      <c r="G75" s="22">
        <f>10%*SUM(свод!S77:V77)</f>
        <v>0.1</v>
      </c>
      <c r="H75" s="22">
        <f>10%*SUM(свод!W77:Z77)</f>
        <v>0.1</v>
      </c>
      <c r="I75" s="22">
        <f>0.2*SUM(свод!AA77:AB77)</f>
        <v>8.0000000000000016E-2</v>
      </c>
      <c r="J75" s="175">
        <f t="shared" si="3"/>
        <v>53</v>
      </c>
      <c r="K75" s="22" t="str">
        <f t="shared" si="4"/>
        <v>неудовлетворительно</v>
      </c>
    </row>
    <row r="76" spans="1:11" x14ac:dyDescent="0.25">
      <c r="A76" s="9">
        <v>68</v>
      </c>
      <c r="B76" s="10" t="s">
        <v>86</v>
      </c>
      <c r="C76" s="175">
        <f>10%*свод!C82</f>
        <v>0</v>
      </c>
      <c r="D76" s="176">
        <f>40%*SUM(свод!D82:O82)</f>
        <v>0.19999999999999998</v>
      </c>
      <c r="E76" s="22">
        <f>100%*свод!P82</f>
        <v>0.2</v>
      </c>
      <c r="F76" s="22">
        <f>5%*'4.1'!F81</f>
        <v>0</v>
      </c>
      <c r="G76" s="22">
        <f>10%*SUM(свод!S82:V82)</f>
        <v>8.0000000000000016E-2</v>
      </c>
      <c r="H76" s="22">
        <f>10%*SUM(свод!W82:Z82)</f>
        <v>0.05</v>
      </c>
      <c r="I76" s="22">
        <f>0.2*SUM(свод!AA82:AB82)</f>
        <v>0</v>
      </c>
      <c r="J76" s="175">
        <f t="shared" si="3"/>
        <v>53</v>
      </c>
      <c r="K76" s="22" t="str">
        <f t="shared" si="4"/>
        <v>неудовлетворительно</v>
      </c>
    </row>
    <row r="77" spans="1:11" x14ac:dyDescent="0.25">
      <c r="A77" s="9">
        <v>69</v>
      </c>
      <c r="B77" s="10" t="s">
        <v>76</v>
      </c>
      <c r="C77" s="175">
        <f>10%*свод!C72</f>
        <v>0</v>
      </c>
      <c r="D77" s="176">
        <f>40%*SUM(свод!D72:O72)</f>
        <v>0.13999999999999999</v>
      </c>
      <c r="E77" s="22">
        <f>100%*свод!P72</f>
        <v>0.2</v>
      </c>
      <c r="F77" s="22">
        <f>5%*'4.1'!F71</f>
        <v>0</v>
      </c>
      <c r="G77" s="22">
        <f>10%*SUM(свод!S72:V72)</f>
        <v>0.1</v>
      </c>
      <c r="H77" s="22">
        <f>10%*SUM(свод!W72:Z72)</f>
        <v>8.5000000000000006E-2</v>
      </c>
      <c r="I77" s="22">
        <f>0.2*SUM(свод!AA72:AB72)</f>
        <v>0</v>
      </c>
      <c r="J77" s="175">
        <f t="shared" si="3"/>
        <v>52.499999999999993</v>
      </c>
      <c r="K77" s="22" t="str">
        <f t="shared" si="4"/>
        <v>неудовлетворительно</v>
      </c>
    </row>
    <row r="78" spans="1:11" x14ac:dyDescent="0.25">
      <c r="A78" s="9">
        <v>70</v>
      </c>
      <c r="B78" s="10" t="s">
        <v>69</v>
      </c>
      <c r="C78" s="175">
        <f>10%*свод!C65</f>
        <v>0</v>
      </c>
      <c r="D78" s="176">
        <f>40%*SUM(свод!D65:O65)</f>
        <v>0.21999999999999997</v>
      </c>
      <c r="E78" s="22">
        <f>100%*свод!P65</f>
        <v>0</v>
      </c>
      <c r="F78" s="22">
        <f>5%*'4.1'!F64</f>
        <v>0.05</v>
      </c>
      <c r="G78" s="22">
        <f>10%*SUM(свод!S65:V65)</f>
        <v>0.1</v>
      </c>
      <c r="H78" s="22">
        <f>10%*SUM(свод!W65:Z65)</f>
        <v>0.1</v>
      </c>
      <c r="I78" s="22">
        <f>0.2*SUM(свод!AA65:AB65)</f>
        <v>4.0000000000000008E-2</v>
      </c>
      <c r="J78" s="175">
        <f t="shared" si="3"/>
        <v>51</v>
      </c>
      <c r="K78" s="22" t="str">
        <f t="shared" si="4"/>
        <v>неудовлетворительно</v>
      </c>
    </row>
    <row r="79" spans="1:11" x14ac:dyDescent="0.25">
      <c r="A79" s="9">
        <v>71</v>
      </c>
      <c r="B79" s="10" t="s">
        <v>21</v>
      </c>
      <c r="C79" s="175">
        <f>10%*свод!C17</f>
        <v>0</v>
      </c>
      <c r="D79" s="176">
        <f>40%*SUM(свод!D17:O17)</f>
        <v>0.21999999999999997</v>
      </c>
      <c r="E79" s="22">
        <f>100%*свод!P17</f>
        <v>0</v>
      </c>
      <c r="F79" s="22">
        <f>5%*'4.1'!F16</f>
        <v>0.05</v>
      </c>
      <c r="G79" s="22">
        <f>10%*SUM(свод!S17:V17)</f>
        <v>0.1</v>
      </c>
      <c r="H79" s="22">
        <f>10%*SUM(свод!W17:Z17)</f>
        <v>0.1</v>
      </c>
      <c r="I79" s="22">
        <f>0.2*SUM(свод!AA17:AB17)</f>
        <v>4.0000000000000008E-2</v>
      </c>
      <c r="J79" s="175">
        <f t="shared" si="3"/>
        <v>51</v>
      </c>
      <c r="K79" s="22" t="str">
        <f t="shared" si="4"/>
        <v>неудовлетворительно</v>
      </c>
    </row>
    <row r="80" spans="1:11" x14ac:dyDescent="0.25">
      <c r="A80" s="9">
        <v>72</v>
      </c>
      <c r="B80" s="10" t="s">
        <v>70</v>
      </c>
      <c r="C80" s="175">
        <f>10%*свод!C66</f>
        <v>0</v>
      </c>
      <c r="D80" s="176">
        <f>40%*SUM(свод!D66:O66)</f>
        <v>0.21999999999999997</v>
      </c>
      <c r="E80" s="22">
        <f>100%*свод!P66</f>
        <v>0</v>
      </c>
      <c r="F80" s="22">
        <f>5%*'4.1'!F65</f>
        <v>0.05</v>
      </c>
      <c r="G80" s="22">
        <f>10%*SUM(свод!S66:V66)</f>
        <v>0.1</v>
      </c>
      <c r="H80" s="22">
        <f>10%*SUM(свод!W66:Z66)</f>
        <v>0.05</v>
      </c>
      <c r="I80" s="22">
        <f>0.2*SUM(свод!AA66:AB66)</f>
        <v>8.0000000000000016E-2</v>
      </c>
      <c r="J80" s="175">
        <f t="shared" si="3"/>
        <v>50</v>
      </c>
      <c r="K80" s="22" t="str">
        <f t="shared" si="4"/>
        <v>неудовлетворительно</v>
      </c>
    </row>
    <row r="81" spans="1:11" x14ac:dyDescent="0.25">
      <c r="A81" s="9">
        <v>73</v>
      </c>
      <c r="B81" s="10" t="s">
        <v>47</v>
      </c>
      <c r="C81" s="175">
        <f>10%*свод!C43</f>
        <v>0</v>
      </c>
      <c r="D81" s="176">
        <f>40%*SUM(свод!D43:O43)</f>
        <v>0.21999999999999997</v>
      </c>
      <c r="E81" s="22">
        <f>100%*свод!P43</f>
        <v>0</v>
      </c>
      <c r="F81" s="22">
        <f>5%*'4.1'!F42</f>
        <v>0.05</v>
      </c>
      <c r="G81" s="22">
        <f>10%*SUM(свод!S43:V43)</f>
        <v>8.0000000000000016E-2</v>
      </c>
      <c r="H81" s="22">
        <f>10%*SUM(свод!W43:Z43)</f>
        <v>6.9999999999999993E-2</v>
      </c>
      <c r="I81" s="22">
        <f>0.2*SUM(свод!AA43:AB43)</f>
        <v>8.0000000000000016E-2</v>
      </c>
      <c r="J81" s="175">
        <f t="shared" si="3"/>
        <v>50</v>
      </c>
      <c r="K81" s="22" t="str">
        <f t="shared" si="4"/>
        <v>неудовлетворительно</v>
      </c>
    </row>
    <row r="82" spans="1:11" x14ac:dyDescent="0.25">
      <c r="A82" s="9">
        <v>74</v>
      </c>
      <c r="B82" s="10" t="s">
        <v>23</v>
      </c>
      <c r="C82" s="175">
        <f>10%*свод!C19</f>
        <v>0</v>
      </c>
      <c r="D82" s="176">
        <f>40%*SUM(свод!D19:O19)</f>
        <v>0.21999999999999997</v>
      </c>
      <c r="E82" s="22">
        <f>100%*свод!P19</f>
        <v>0</v>
      </c>
      <c r="F82" s="22">
        <f>5%*'4.1'!F18</f>
        <v>0.05</v>
      </c>
      <c r="G82" s="22">
        <f>10%*SUM(свод!S19:V19)</f>
        <v>0.1</v>
      </c>
      <c r="H82" s="22">
        <f>10%*SUM(свод!W19:Z19)</f>
        <v>0.05</v>
      </c>
      <c r="I82" s="22">
        <f>0.2*SUM(свод!AA19:AB19)</f>
        <v>8.0000000000000016E-2</v>
      </c>
      <c r="J82" s="175">
        <f t="shared" si="3"/>
        <v>50</v>
      </c>
      <c r="K82" s="22" t="str">
        <f t="shared" si="4"/>
        <v>неудовлетворительно</v>
      </c>
    </row>
    <row r="83" spans="1:11" x14ac:dyDescent="0.25">
      <c r="A83" s="9">
        <v>75</v>
      </c>
      <c r="B83" s="10" t="s">
        <v>54</v>
      </c>
      <c r="C83" s="175">
        <f>10%*свод!C50</f>
        <v>0</v>
      </c>
      <c r="D83" s="176">
        <f>40%*SUM(свод!D50:O50)</f>
        <v>0.21999999999999997</v>
      </c>
      <c r="E83" s="22">
        <f>100%*свод!P50</f>
        <v>0</v>
      </c>
      <c r="F83" s="22">
        <f>5%*'4.1'!F49</f>
        <v>0</v>
      </c>
      <c r="G83" s="22">
        <f>10%*SUM(свод!S50:V50)</f>
        <v>0.1</v>
      </c>
      <c r="H83" s="22">
        <f>10%*SUM(свод!W50:Z50)</f>
        <v>0.1</v>
      </c>
      <c r="I83" s="22">
        <f>0.2*SUM(свод!AA50:AB50)</f>
        <v>8.0000000000000016E-2</v>
      </c>
      <c r="J83" s="175">
        <f t="shared" si="3"/>
        <v>49.999999999999993</v>
      </c>
      <c r="K83" s="22" t="str">
        <f t="shared" si="4"/>
        <v>неудовлетворительно</v>
      </c>
    </row>
    <row r="84" spans="1:11" x14ac:dyDescent="0.25">
      <c r="A84" s="9">
        <v>76</v>
      </c>
      <c r="B84" s="10" t="s">
        <v>15</v>
      </c>
      <c r="C84" s="175">
        <f>10%*свод!C11</f>
        <v>0.05</v>
      </c>
      <c r="D84" s="176">
        <f>40%*SUM(свод!D11:O11)</f>
        <v>0.18</v>
      </c>
      <c r="E84" s="22">
        <f>100%*свод!P11</f>
        <v>0</v>
      </c>
      <c r="F84" s="22">
        <f>5%*'4.1'!F10</f>
        <v>0.05</v>
      </c>
      <c r="G84" s="22">
        <f>10%*SUM(свод!S11:V11)</f>
        <v>0.1</v>
      </c>
      <c r="H84" s="22">
        <f>10%*SUM(свод!W11:Z11)</f>
        <v>0.1</v>
      </c>
      <c r="I84" s="22">
        <f>0.2*SUM(свод!AA11:AB11)</f>
        <v>0</v>
      </c>
      <c r="J84" s="175">
        <f t="shared" si="3"/>
        <v>48</v>
      </c>
      <c r="K84" s="22" t="str">
        <f t="shared" si="4"/>
        <v>неудовлетворительно</v>
      </c>
    </row>
    <row r="85" spans="1:11" x14ac:dyDescent="0.25">
      <c r="A85" s="9">
        <v>77</v>
      </c>
      <c r="B85" s="10" t="s">
        <v>44</v>
      </c>
      <c r="C85" s="175">
        <f>10%*свод!C40</f>
        <v>0</v>
      </c>
      <c r="D85" s="176">
        <f>40%*SUM(свод!D40:O40)</f>
        <v>0.16</v>
      </c>
      <c r="E85" s="22">
        <f>100%*свод!P40</f>
        <v>0</v>
      </c>
      <c r="F85" s="22">
        <f>5%*'4.1'!F39</f>
        <v>0.05</v>
      </c>
      <c r="G85" s="22">
        <f>10%*SUM(свод!S40:V40)</f>
        <v>0.1</v>
      </c>
      <c r="H85" s="22">
        <f>10%*SUM(свод!W40:Z40)</f>
        <v>8.0000000000000016E-2</v>
      </c>
      <c r="I85" s="22">
        <f>0.2*SUM(свод!AA40:AB40)</f>
        <v>8.0000000000000016E-2</v>
      </c>
      <c r="J85" s="175">
        <f t="shared" si="3"/>
        <v>47.000000000000007</v>
      </c>
      <c r="K85" s="22" t="str">
        <f t="shared" si="4"/>
        <v>неудовлетворительно</v>
      </c>
    </row>
    <row r="86" spans="1:11" x14ac:dyDescent="0.25">
      <c r="A86" s="9">
        <v>78</v>
      </c>
      <c r="B86" s="10" t="s">
        <v>64</v>
      </c>
      <c r="C86" s="175">
        <f>10%*свод!C60</f>
        <v>0</v>
      </c>
      <c r="D86" s="176">
        <f>40%*SUM(свод!D60:O60)</f>
        <v>0.16</v>
      </c>
      <c r="E86" s="22">
        <f>100%*свод!P60</f>
        <v>0</v>
      </c>
      <c r="F86" s="22">
        <f>5%*'4.1'!F59</f>
        <v>0.05</v>
      </c>
      <c r="G86" s="22">
        <f>10%*SUM(свод!S60:V60)</f>
        <v>8.0000000000000016E-2</v>
      </c>
      <c r="H86" s="22">
        <f>10%*SUM(свод!W60:Z60)</f>
        <v>0.1</v>
      </c>
      <c r="I86" s="22">
        <f>0.2*SUM(свод!AA60:AB60)</f>
        <v>8.0000000000000016E-2</v>
      </c>
      <c r="J86" s="175">
        <f t="shared" si="3"/>
        <v>47</v>
      </c>
      <c r="K86" s="22" t="str">
        <f t="shared" si="4"/>
        <v>неудовлетворительно</v>
      </c>
    </row>
    <row r="87" spans="1:11" x14ac:dyDescent="0.25">
      <c r="A87" s="9">
        <v>79</v>
      </c>
      <c r="B87" s="10" t="s">
        <v>79</v>
      </c>
      <c r="C87" s="175">
        <f>10%*свод!C75</f>
        <v>0</v>
      </c>
      <c r="D87" s="176">
        <f>40%*SUM(свод!D75:O75)</f>
        <v>0.21999999999999997</v>
      </c>
      <c r="E87" s="22">
        <f>100%*свод!P75</f>
        <v>0</v>
      </c>
      <c r="F87" s="22">
        <f>5%*'4.1'!F74</f>
        <v>0.05</v>
      </c>
      <c r="G87" s="22">
        <f>10%*SUM(свод!S75:V75)</f>
        <v>8.0000000000000016E-2</v>
      </c>
      <c r="H87" s="22">
        <f>10%*SUM(свод!W75:Z75)</f>
        <v>6.9999999999999993E-2</v>
      </c>
      <c r="I87" s="22">
        <f>0.2*SUM(свод!AA75:AB75)</f>
        <v>4.0000000000000008E-2</v>
      </c>
      <c r="J87" s="175">
        <f t="shared" si="3"/>
        <v>46</v>
      </c>
      <c r="K87" s="22" t="str">
        <f t="shared" si="4"/>
        <v>неудовлетворительно</v>
      </c>
    </row>
    <row r="88" spans="1:11" x14ac:dyDescent="0.25">
      <c r="A88" s="9">
        <v>80</v>
      </c>
      <c r="B88" s="10" t="s">
        <v>59</v>
      </c>
      <c r="C88" s="175">
        <f>10%*свод!C55</f>
        <v>0</v>
      </c>
      <c r="D88" s="176">
        <f>40%*SUM(свод!D55:O55)</f>
        <v>0.16</v>
      </c>
      <c r="E88" s="22">
        <f>100%*свод!P55</f>
        <v>0</v>
      </c>
      <c r="F88" s="22">
        <f>5%*'4.1'!F54</f>
        <v>0.05</v>
      </c>
      <c r="G88" s="22">
        <f>10%*SUM(свод!S55:V55)</f>
        <v>0.1</v>
      </c>
      <c r="H88" s="22">
        <f>10%*SUM(свод!W55:Z55)</f>
        <v>0.1</v>
      </c>
      <c r="I88" s="22">
        <f>0.2*SUM(свод!AA55:AB55)</f>
        <v>4.0000000000000008E-2</v>
      </c>
      <c r="J88" s="175">
        <f t="shared" si="3"/>
        <v>45.000000000000007</v>
      </c>
      <c r="K88" s="22" t="str">
        <f t="shared" si="4"/>
        <v>неудовлетворительно</v>
      </c>
    </row>
    <row r="89" spans="1:11" x14ac:dyDescent="0.25">
      <c r="A89" s="9">
        <v>81</v>
      </c>
      <c r="B89" s="10" t="s">
        <v>41</v>
      </c>
      <c r="C89" s="175">
        <f>10%*свод!C37</f>
        <v>0</v>
      </c>
      <c r="D89" s="176">
        <f>40%*SUM(свод!D37:O37)</f>
        <v>0.21999999999999997</v>
      </c>
      <c r="E89" s="22">
        <f>100%*свод!P37</f>
        <v>0</v>
      </c>
      <c r="F89" s="22">
        <f>5%*'4.1'!F36</f>
        <v>0.05</v>
      </c>
      <c r="G89" s="22">
        <f>10%*SUM(свод!S37:V37)</f>
        <v>0.1</v>
      </c>
      <c r="H89" s="22">
        <f>10%*SUM(свод!W37:Z37)</f>
        <v>0.05</v>
      </c>
      <c r="I89" s="22">
        <f>0.2*SUM(свод!AA37:AB37)</f>
        <v>0</v>
      </c>
      <c r="J89" s="175">
        <f t="shared" si="3"/>
        <v>42</v>
      </c>
      <c r="K89" s="22" t="str">
        <f t="shared" si="4"/>
        <v>неудовлетворительно</v>
      </c>
    </row>
    <row r="90" spans="1:11" x14ac:dyDescent="0.25">
      <c r="A90" s="9">
        <v>82</v>
      </c>
      <c r="B90" s="10" t="s">
        <v>91</v>
      </c>
      <c r="C90" s="175">
        <f>10%*свод!C87</f>
        <v>0</v>
      </c>
      <c r="D90" s="176">
        <f>40%*SUM(свод!D87:O87)</f>
        <v>0.21999999999999997</v>
      </c>
      <c r="E90" s="22">
        <f>100%*свод!P87</f>
        <v>0</v>
      </c>
      <c r="F90" s="22">
        <f>5%*'4.1'!F86</f>
        <v>0.05</v>
      </c>
      <c r="G90" s="22">
        <f>10%*SUM(свод!S87:V87)</f>
        <v>0.1</v>
      </c>
      <c r="H90" s="22">
        <f>10%*SUM(свод!W87:Z87)</f>
        <v>4.0000000000000008E-2</v>
      </c>
      <c r="I90" s="22">
        <f>0.2*SUM(свод!AA87:AB87)</f>
        <v>0</v>
      </c>
      <c r="J90" s="175">
        <f t="shared" si="3"/>
        <v>41</v>
      </c>
      <c r="K90" s="22" t="str">
        <f t="shared" si="4"/>
        <v>неудовлетворительно</v>
      </c>
    </row>
    <row r="91" spans="1:11" x14ac:dyDescent="0.25">
      <c r="A91" s="9">
        <v>83</v>
      </c>
      <c r="B91" s="10" t="s">
        <v>58</v>
      </c>
      <c r="C91" s="175">
        <f>10%*свод!C54</f>
        <v>0</v>
      </c>
      <c r="D91" s="176">
        <f>40%*SUM(свод!D54:O54)</f>
        <v>0.16</v>
      </c>
      <c r="E91" s="22">
        <f>100%*свод!P54</f>
        <v>0</v>
      </c>
      <c r="F91" s="22">
        <f>5%*'4.1'!F53</f>
        <v>0.05</v>
      </c>
      <c r="G91" s="22">
        <f>10%*SUM(свод!S54:V54)</f>
        <v>0.1</v>
      </c>
      <c r="H91" s="22">
        <f>10%*SUM(свод!W54:Z54)</f>
        <v>8.5000000000000006E-2</v>
      </c>
      <c r="I91" s="22">
        <f>0.2*SUM(свод!AA54:AB54)</f>
        <v>0</v>
      </c>
      <c r="J91" s="175">
        <f t="shared" si="3"/>
        <v>39.500000000000007</v>
      </c>
      <c r="K91" s="22" t="str">
        <f t="shared" si="4"/>
        <v>неудовлетворительно</v>
      </c>
    </row>
    <row r="92" spans="1:11" x14ac:dyDescent="0.25">
      <c r="A92" s="9">
        <v>84</v>
      </c>
      <c r="B92" s="10" t="s">
        <v>60</v>
      </c>
      <c r="C92" s="175">
        <f>10%*свод!C56</f>
        <v>0</v>
      </c>
      <c r="D92" s="176">
        <f>40%*SUM(свод!D56:O56)</f>
        <v>0.19999999999999998</v>
      </c>
      <c r="E92" s="22">
        <f>100%*свод!P56</f>
        <v>0</v>
      </c>
      <c r="F92" s="22">
        <f>5%*'4.1'!F55</f>
        <v>0</v>
      </c>
      <c r="G92" s="22">
        <f>10%*SUM(свод!S56:V56)</f>
        <v>0.1</v>
      </c>
      <c r="H92" s="22">
        <f>10%*SUM(свод!W56:Z56)</f>
        <v>6.9999999999999993E-2</v>
      </c>
      <c r="I92" s="22">
        <f>0.2*SUM(свод!AA56:AB56)</f>
        <v>0</v>
      </c>
      <c r="J92" s="175">
        <f t="shared" si="3"/>
        <v>37</v>
      </c>
      <c r="K92" s="22" t="str">
        <f t="shared" si="4"/>
        <v>неудовлетворительно</v>
      </c>
    </row>
    <row r="93" spans="1:11" x14ac:dyDescent="0.25">
      <c r="A93" s="9">
        <v>85</v>
      </c>
      <c r="B93" s="10" t="s">
        <v>92</v>
      </c>
      <c r="C93" s="175">
        <f>10%*свод!C88</f>
        <v>0</v>
      </c>
      <c r="D93" s="176">
        <f>40%*SUM(свод!D88:O88)</f>
        <v>0.16</v>
      </c>
      <c r="E93" s="22">
        <f>100%*свод!P88</f>
        <v>0</v>
      </c>
      <c r="F93" s="22">
        <f>5%*'4.1'!F87</f>
        <v>0</v>
      </c>
      <c r="G93" s="22">
        <f>10%*SUM(свод!S88:V88)</f>
        <v>0.1</v>
      </c>
      <c r="H93" s="22">
        <f>10%*SUM(свод!W88:Z88)</f>
        <v>6.9999999999999993E-2</v>
      </c>
      <c r="I93" s="22">
        <f>0.2*SUM(свод!AA88:AB88)</f>
        <v>0</v>
      </c>
      <c r="J93" s="175">
        <f t="shared" si="3"/>
        <v>33</v>
      </c>
      <c r="K93" s="22" t="str">
        <f t="shared" si="4"/>
        <v>неудовлетворительно</v>
      </c>
    </row>
    <row r="94" spans="1:11" x14ac:dyDescent="0.25">
      <c r="A94" s="1"/>
      <c r="B94" s="174"/>
    </row>
  </sheetData>
  <autoFilter ref="A8:J93">
    <sortState ref="A9:J93">
      <sortCondition descending="1" ref="J8:J93"/>
    </sortState>
  </autoFilter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B91"/>
  <sheetViews>
    <sheetView zoomScale="70" zoomScaleNormal="70" workbookViewId="0">
      <selection activeCell="Q10" sqref="A10:Q10"/>
    </sheetView>
  </sheetViews>
  <sheetFormatPr defaultColWidth="11" defaultRowHeight="12.75" x14ac:dyDescent="0.2"/>
  <cols>
    <col min="1" max="1" width="3.625" style="228" customWidth="1"/>
    <col min="2" max="2" width="67.5" style="228" customWidth="1"/>
    <col min="3" max="3" width="26" style="228" customWidth="1"/>
    <col min="4" max="4" width="21.125" style="228" customWidth="1"/>
    <col min="5" max="5" width="33" style="228" customWidth="1"/>
    <col min="6" max="6" width="23.625" style="228" customWidth="1"/>
    <col min="7" max="7" width="27.75" style="228" customWidth="1"/>
    <col min="8" max="8" width="23.375" style="228" customWidth="1"/>
    <col min="9" max="9" width="26.125" style="228" customWidth="1"/>
    <col min="10" max="10" width="23.375" style="228" customWidth="1"/>
    <col min="11" max="11" width="25.125" style="228" customWidth="1"/>
    <col min="12" max="12" width="25.375" style="228" customWidth="1"/>
    <col min="13" max="13" width="28.125" style="228" customWidth="1"/>
    <col min="14" max="14" width="25.875" style="228" customWidth="1"/>
    <col min="15" max="15" width="28.875" style="228" customWidth="1"/>
    <col min="16" max="17" width="32.125" style="228" customWidth="1"/>
    <col min="18" max="18" width="31.5" style="228" customWidth="1"/>
    <col min="19" max="19" width="23.125" style="228" customWidth="1"/>
    <col min="20" max="20" width="24.125" style="228" customWidth="1"/>
    <col min="21" max="21" width="22.5" style="228" customWidth="1"/>
    <col min="22" max="22" width="23.375" style="228" customWidth="1"/>
    <col min="23" max="23" width="23.125" style="228" customWidth="1"/>
    <col min="24" max="24" width="20.5" style="228" customWidth="1"/>
    <col min="25" max="25" width="21.625" style="228" customWidth="1"/>
    <col min="26" max="26" width="40" style="228" customWidth="1"/>
    <col min="27" max="27" width="27.5" style="228" customWidth="1"/>
    <col min="28" max="28" width="30.125" style="228" customWidth="1"/>
    <col min="29" max="16384" width="11" style="228"/>
  </cols>
  <sheetData>
    <row r="4" spans="1:28" ht="126.95" customHeight="1" x14ac:dyDescent="0.2">
      <c r="A4" s="223" t="s">
        <v>1</v>
      </c>
      <c r="B4" s="224" t="s">
        <v>96</v>
      </c>
      <c r="C4" s="225" t="s">
        <v>218</v>
      </c>
      <c r="D4" s="226" t="s">
        <v>219</v>
      </c>
      <c r="E4" s="226" t="s">
        <v>220</v>
      </c>
      <c r="F4" s="226" t="s">
        <v>221</v>
      </c>
      <c r="G4" s="227" t="s">
        <v>222</v>
      </c>
      <c r="H4" s="225" t="s">
        <v>223</v>
      </c>
      <c r="I4" s="227" t="s">
        <v>224</v>
      </c>
      <c r="J4" s="227" t="s">
        <v>225</v>
      </c>
      <c r="K4" s="227" t="s">
        <v>226</v>
      </c>
      <c r="L4" s="227" t="s">
        <v>227</v>
      </c>
      <c r="M4" s="227" t="s">
        <v>228</v>
      </c>
      <c r="N4" s="226" t="s">
        <v>229</v>
      </c>
      <c r="O4" s="227" t="s">
        <v>230</v>
      </c>
      <c r="P4" s="227" t="s">
        <v>231</v>
      </c>
      <c r="Q4" s="227" t="s">
        <v>232</v>
      </c>
      <c r="R4" s="227" t="s">
        <v>233</v>
      </c>
      <c r="S4" s="227" t="s">
        <v>234</v>
      </c>
      <c r="T4" s="227" t="s">
        <v>235</v>
      </c>
      <c r="U4" s="227" t="s">
        <v>236</v>
      </c>
      <c r="V4" s="227" t="s">
        <v>237</v>
      </c>
      <c r="W4" s="227" t="s">
        <v>238</v>
      </c>
      <c r="X4" s="227" t="s">
        <v>239</v>
      </c>
      <c r="Y4" s="227" t="s">
        <v>240</v>
      </c>
      <c r="Z4" s="227" t="s">
        <v>241</v>
      </c>
      <c r="AA4" s="227" t="s">
        <v>242</v>
      </c>
      <c r="AB4" s="227" t="s">
        <v>243</v>
      </c>
    </row>
    <row r="5" spans="1:28" x14ac:dyDescent="0.2">
      <c r="A5" s="224">
        <v>1</v>
      </c>
      <c r="B5" s="224">
        <v>2</v>
      </c>
      <c r="C5" s="229">
        <v>3</v>
      </c>
      <c r="D5" s="229">
        <v>4</v>
      </c>
      <c r="E5" s="229">
        <v>5</v>
      </c>
      <c r="F5" s="230">
        <v>6</v>
      </c>
      <c r="G5" s="230">
        <v>7</v>
      </c>
      <c r="H5" s="230">
        <v>8</v>
      </c>
      <c r="I5" s="230">
        <v>9</v>
      </c>
      <c r="J5" s="230">
        <v>10</v>
      </c>
      <c r="K5" s="230">
        <v>11</v>
      </c>
      <c r="L5" s="231">
        <v>12</v>
      </c>
      <c r="M5" s="230">
        <v>13</v>
      </c>
      <c r="N5" s="230">
        <v>14</v>
      </c>
      <c r="O5" s="230">
        <v>15</v>
      </c>
      <c r="P5" s="230">
        <v>16</v>
      </c>
      <c r="Q5" s="230">
        <v>17</v>
      </c>
      <c r="R5" s="230">
        <v>18</v>
      </c>
      <c r="S5" s="230">
        <v>19</v>
      </c>
      <c r="T5" s="230">
        <v>20</v>
      </c>
      <c r="U5" s="230">
        <v>21</v>
      </c>
      <c r="V5" s="230">
        <v>22</v>
      </c>
      <c r="W5" s="230">
        <v>23</v>
      </c>
      <c r="X5" s="230">
        <v>24</v>
      </c>
      <c r="Y5" s="230">
        <v>25</v>
      </c>
      <c r="Z5" s="230">
        <v>26</v>
      </c>
      <c r="AA5" s="230">
        <v>27</v>
      </c>
      <c r="AB5" s="230">
        <v>28</v>
      </c>
    </row>
    <row r="6" spans="1:28" ht="14.25" x14ac:dyDescent="0.25">
      <c r="A6" s="232">
        <v>1</v>
      </c>
      <c r="B6" s="10" t="s">
        <v>10</v>
      </c>
      <c r="C6" s="233">
        <f>0.5*'1.1'!Q5</f>
        <v>0.5</v>
      </c>
      <c r="D6" s="234">
        <f>0.15*'2.1'!G5</f>
        <v>0</v>
      </c>
      <c r="E6" s="234">
        <f>0.15*'2.2'!F5</f>
        <v>0</v>
      </c>
      <c r="F6" s="235">
        <f>0.15*'2.3'!H5</f>
        <v>0</v>
      </c>
      <c r="G6" s="235">
        <f>0.15*'2.4'!AH6</f>
        <v>0.15</v>
      </c>
      <c r="H6" s="235">
        <f>0.05*'2.5'!I5</f>
        <v>0.05</v>
      </c>
      <c r="I6" s="235">
        <f>0.05*'2.6'!D5</f>
        <v>0.05</v>
      </c>
      <c r="J6" s="235">
        <f>0.05*'2.7'!D5</f>
        <v>0.05</v>
      </c>
      <c r="K6" s="235">
        <f>0.05*'2.8'!D5</f>
        <v>0.05</v>
      </c>
      <c r="L6" s="235">
        <f>0.05*'2.9'!D5</f>
        <v>0.05</v>
      </c>
      <c r="M6" s="235">
        <f>0.05*'2.10'!D5</f>
        <v>0.05</v>
      </c>
      <c r="N6" s="235">
        <f>0.05*'2.11'!D5</f>
        <v>0</v>
      </c>
      <c r="O6" s="235">
        <f>0.05*'2.12'!G5</f>
        <v>0</v>
      </c>
      <c r="P6" s="235">
        <f>0.2*'3.1'!G5</f>
        <v>0</v>
      </c>
      <c r="Q6" s="235">
        <f>0.8*'3.2'!F5</f>
        <v>0.8</v>
      </c>
      <c r="R6" s="235">
        <f>1*'4.1'!F5</f>
        <v>1</v>
      </c>
      <c r="S6" s="236">
        <f>0.2*'5.1'!F6</f>
        <v>0.2</v>
      </c>
      <c r="T6" s="235">
        <f>0.2*'5.2'!F5</f>
        <v>0.2</v>
      </c>
      <c r="U6" s="235">
        <f>0.25*'5.3'!C5</f>
        <v>0.25</v>
      </c>
      <c r="V6" s="235">
        <f>0.35*'5.4'!C5</f>
        <v>0.35</v>
      </c>
      <c r="W6" s="235">
        <f>0.2*'6.1'!C5</f>
        <v>0.2</v>
      </c>
      <c r="X6" s="235">
        <f>0.2*'6.2'!C5</f>
        <v>0.2</v>
      </c>
      <c r="Y6" s="235">
        <f>0.3*'6.3'!I5</f>
        <v>0.3</v>
      </c>
      <c r="Z6" s="235">
        <f>0.3*'6.4'!F5</f>
        <v>0.3</v>
      </c>
      <c r="AA6" s="235">
        <f>0.2*'7.1'!D5</f>
        <v>0.2</v>
      </c>
      <c r="AB6" s="235">
        <f>0.2*'7.2'!D5</f>
        <v>0.2</v>
      </c>
    </row>
    <row r="7" spans="1:28" ht="14.25" x14ac:dyDescent="0.25">
      <c r="A7" s="232">
        <v>2</v>
      </c>
      <c r="B7" s="10" t="s">
        <v>11</v>
      </c>
      <c r="C7" s="233">
        <f>0.5*'1.1'!Q6</f>
        <v>0.5</v>
      </c>
      <c r="D7" s="233">
        <f>0.15*'2.1'!G6</f>
        <v>0.15</v>
      </c>
      <c r="E7" s="234">
        <f>0.15*'2.2'!F6</f>
        <v>0</v>
      </c>
      <c r="F7" s="235">
        <f>0.15*'2.3'!H6</f>
        <v>0</v>
      </c>
      <c r="G7" s="235">
        <f>0.15*'2.4'!AH7</f>
        <v>0.15</v>
      </c>
      <c r="H7" s="235">
        <f>0.05*'2.5'!I6</f>
        <v>0.05</v>
      </c>
      <c r="I7" s="235">
        <f>0.05*'2.6'!D6</f>
        <v>0.05</v>
      </c>
      <c r="J7" s="235">
        <f>0.05*'2.7'!D6</f>
        <v>0.05</v>
      </c>
      <c r="K7" s="235">
        <f>0.05*'2.8'!D6</f>
        <v>0.05</v>
      </c>
      <c r="L7" s="235">
        <f>0.05*'2.9'!D6</f>
        <v>0.05</v>
      </c>
      <c r="M7" s="235">
        <f>0.05*'2.10'!D6</f>
        <v>0.05</v>
      </c>
      <c r="N7" s="235">
        <f>0.05*'2.11'!D6</f>
        <v>0.05</v>
      </c>
      <c r="O7" s="235">
        <f>0.05*'2.12'!G6</f>
        <v>0.05</v>
      </c>
      <c r="P7" s="235">
        <f>0.2*'3.1'!G6</f>
        <v>0</v>
      </c>
      <c r="Q7" s="235">
        <f>0.8*'3.2'!F6</f>
        <v>0.8</v>
      </c>
      <c r="R7" s="235">
        <f>1*'4.1'!F6</f>
        <v>1</v>
      </c>
      <c r="S7" s="235">
        <f>0.2*'5.1'!F7</f>
        <v>0.2</v>
      </c>
      <c r="T7" s="235">
        <f>0.2*'5.2'!F6</f>
        <v>0</v>
      </c>
      <c r="U7" s="235">
        <f>0.25*'5.3'!C6</f>
        <v>0.25</v>
      </c>
      <c r="V7" s="235">
        <f>0.35*'5.4'!C6</f>
        <v>0.35</v>
      </c>
      <c r="W7" s="235">
        <f>0.2*'6.1'!C6</f>
        <v>0.2</v>
      </c>
      <c r="X7" s="235">
        <f>0.2*'6.2'!C6</f>
        <v>0.2</v>
      </c>
      <c r="Y7" s="235">
        <f>0.3*'6.3'!I6</f>
        <v>0.3</v>
      </c>
      <c r="Z7" s="235">
        <f>0.3*'6.4'!F6</f>
        <v>0.3</v>
      </c>
      <c r="AA7" s="235">
        <f>0.2*'7.1'!D6</f>
        <v>0.2</v>
      </c>
      <c r="AB7" s="235">
        <f>0.2*'7.2'!D6</f>
        <v>0.2</v>
      </c>
    </row>
    <row r="8" spans="1:28" ht="14.25" x14ac:dyDescent="0.25">
      <c r="A8" s="232">
        <v>3</v>
      </c>
      <c r="B8" s="10" t="s">
        <v>12</v>
      </c>
      <c r="C8" s="233">
        <f>0.5*'1.1'!Q7</f>
        <v>0</v>
      </c>
      <c r="D8" s="234">
        <f>0.15*'2.1'!G7</f>
        <v>0</v>
      </c>
      <c r="E8" s="234">
        <f>0.15*'2.2'!F7</f>
        <v>0</v>
      </c>
      <c r="F8" s="235">
        <f>0.15*'2.3'!H7</f>
        <v>0</v>
      </c>
      <c r="G8" s="235">
        <f>0.15*'2.4'!AH8</f>
        <v>0</v>
      </c>
      <c r="H8" s="235">
        <f>0.05*'2.5'!I7</f>
        <v>0.05</v>
      </c>
      <c r="I8" s="235">
        <f>0.05*'2.6'!D7</f>
        <v>0.05</v>
      </c>
      <c r="J8" s="235">
        <f>0.05*'2.7'!D7</f>
        <v>0.05</v>
      </c>
      <c r="K8" s="235">
        <f>0.05*'2.8'!D7</f>
        <v>0.05</v>
      </c>
      <c r="L8" s="235">
        <f>0.05*'2.9'!D7</f>
        <v>0.05</v>
      </c>
      <c r="M8" s="235">
        <f>0.05*'2.10'!D7</f>
        <v>0.05</v>
      </c>
      <c r="N8" s="235">
        <f>0.05*'2.11'!D7</f>
        <v>0.05</v>
      </c>
      <c r="O8" s="235">
        <f>0.05*'2.12'!G7</f>
        <v>0.05</v>
      </c>
      <c r="P8" s="235">
        <f>0.2*'3.1'!G7</f>
        <v>0.2</v>
      </c>
      <c r="Q8" s="235">
        <f>0.8*'3.2'!F7</f>
        <v>0</v>
      </c>
      <c r="R8" s="235">
        <f>1*'4.1'!F7</f>
        <v>1</v>
      </c>
      <c r="S8" s="235">
        <f>0.2*'5.1'!F8</f>
        <v>0.2</v>
      </c>
      <c r="T8" s="235">
        <f>0.2*'5.2'!F7</f>
        <v>0.2</v>
      </c>
      <c r="U8" s="235">
        <f>0.25*'5.3'!C7</f>
        <v>0.25</v>
      </c>
      <c r="V8" s="235">
        <f>0.35*'5.4'!C7</f>
        <v>0.35</v>
      </c>
      <c r="W8" s="235">
        <f>0.2*'6.1'!C7</f>
        <v>0</v>
      </c>
      <c r="X8" s="235">
        <f>0.2*'6.2'!C7</f>
        <v>0.2</v>
      </c>
      <c r="Y8" s="235">
        <f>0.3*'6.3'!I7</f>
        <v>0.3</v>
      </c>
      <c r="Z8" s="235">
        <f>0.3*'6.4'!F7</f>
        <v>0.3</v>
      </c>
      <c r="AA8" s="235">
        <f>0.2*'7.1'!D7</f>
        <v>0.2</v>
      </c>
      <c r="AB8" s="235">
        <f>0.2*'7.2'!D7</f>
        <v>0</v>
      </c>
    </row>
    <row r="9" spans="1:28" ht="14.25" x14ac:dyDescent="0.25">
      <c r="A9" s="232">
        <v>4</v>
      </c>
      <c r="B9" s="10" t="s">
        <v>13</v>
      </c>
      <c r="C9" s="233">
        <f>0.5*'1.1'!Q8</f>
        <v>0</v>
      </c>
      <c r="D9" s="233">
        <f>0.15*'2.1'!G8</f>
        <v>0.15</v>
      </c>
      <c r="E9" s="234">
        <f>0.15*'2.2'!F8</f>
        <v>0</v>
      </c>
      <c r="F9" s="235">
        <f>0.15*'2.3'!H8</f>
        <v>0</v>
      </c>
      <c r="G9" s="235">
        <f>0.15*'2.4'!AH9</f>
        <v>0</v>
      </c>
      <c r="H9" s="235">
        <f>0.05*'2.5'!I8</f>
        <v>0.05</v>
      </c>
      <c r="I9" s="235">
        <f>0.05*'2.6'!D8</f>
        <v>0.05</v>
      </c>
      <c r="J9" s="235">
        <f>0.05*'2.7'!D8</f>
        <v>0.05</v>
      </c>
      <c r="K9" s="235">
        <f>0.05*'2.8'!D8</f>
        <v>0.05</v>
      </c>
      <c r="L9" s="235">
        <f>0.05*'2.9'!D8</f>
        <v>0.05</v>
      </c>
      <c r="M9" s="235">
        <f>0.05*'2.10'!D8</f>
        <v>0.05</v>
      </c>
      <c r="N9" s="235">
        <f>0.05*'2.11'!D8</f>
        <v>0.05</v>
      </c>
      <c r="O9" s="235">
        <f>0.05*'2.12'!G8</f>
        <v>0.05</v>
      </c>
      <c r="P9" s="235">
        <f>0.2*'3.1'!G8</f>
        <v>0.2</v>
      </c>
      <c r="Q9" s="235">
        <f>0.8*'3.2'!F8</f>
        <v>0</v>
      </c>
      <c r="R9" s="235">
        <f>1*'4.1'!F8</f>
        <v>0</v>
      </c>
      <c r="S9" s="235">
        <f>0.2*'5.1'!F9</f>
        <v>0.2</v>
      </c>
      <c r="T9" s="235">
        <f>0.2*'5.2'!F8</f>
        <v>0.2</v>
      </c>
      <c r="U9" s="235">
        <f>0.25*'5.3'!C8</f>
        <v>0.25</v>
      </c>
      <c r="V9" s="235">
        <f>0.35*'5.4'!C8</f>
        <v>0.35</v>
      </c>
      <c r="W9" s="235">
        <f>0.2*'6.1'!C8</f>
        <v>0.2</v>
      </c>
      <c r="X9" s="235">
        <f>0.2*'6.2'!C8</f>
        <v>0.2</v>
      </c>
      <c r="Y9" s="235">
        <f>0.3*'6.3'!I8</f>
        <v>0.3</v>
      </c>
      <c r="Z9" s="235">
        <f>0.3*'6.4'!F8</f>
        <v>0.3</v>
      </c>
      <c r="AA9" s="235">
        <f>0.2*'7.1'!D8</f>
        <v>0.2</v>
      </c>
      <c r="AB9" s="235">
        <f>0.2*'7.2'!D8</f>
        <v>0.2</v>
      </c>
    </row>
    <row r="10" spans="1:28" ht="14.25" x14ac:dyDescent="0.25">
      <c r="A10" s="232">
        <v>5</v>
      </c>
      <c r="B10" s="10" t="s">
        <v>14</v>
      </c>
      <c r="C10" s="233">
        <f>0.5*'1.1'!Q9</f>
        <v>0.5</v>
      </c>
      <c r="D10" s="233">
        <f>0.15*'2.1'!G9</f>
        <v>0.15</v>
      </c>
      <c r="E10" s="234">
        <f>0.15*'2.2'!F9</f>
        <v>0.15</v>
      </c>
      <c r="F10" s="235">
        <f>0.15*'2.3'!H9</f>
        <v>0</v>
      </c>
      <c r="G10" s="235">
        <f>0.15*'2.4'!AH10</f>
        <v>0.15</v>
      </c>
      <c r="H10" s="235">
        <f>0.05*'2.5'!I9</f>
        <v>0.05</v>
      </c>
      <c r="I10" s="235">
        <f>0.05*'2.6'!D9</f>
        <v>0.05</v>
      </c>
      <c r="J10" s="235">
        <f>0.05*'2.7'!D9</f>
        <v>0.05</v>
      </c>
      <c r="K10" s="235">
        <f>0.05*'2.8'!D9</f>
        <v>0.05</v>
      </c>
      <c r="L10" s="235">
        <f>0.05*'2.9'!D9</f>
        <v>0.05</v>
      </c>
      <c r="M10" s="235">
        <f>0.05*'2.10'!D9</f>
        <v>0.05</v>
      </c>
      <c r="N10" s="235">
        <f>0.05*'2.11'!D9</f>
        <v>0.05</v>
      </c>
      <c r="O10" s="235">
        <f>0.05*'2.12'!G9</f>
        <v>0.05</v>
      </c>
      <c r="P10" s="235">
        <f>0.2*'3.1'!G9</f>
        <v>0.2</v>
      </c>
      <c r="Q10" s="235">
        <f>0.8*'3.2'!F9</f>
        <v>0.8</v>
      </c>
      <c r="R10" s="235">
        <f>1*'4.1'!F9</f>
        <v>1</v>
      </c>
      <c r="S10" s="235">
        <f>0.2*'5.1'!F10</f>
        <v>0.2</v>
      </c>
      <c r="T10" s="235">
        <f>0.2*'5.2'!F9</f>
        <v>0</v>
      </c>
      <c r="U10" s="235">
        <f>0.25*'5.3'!C9</f>
        <v>0.25</v>
      </c>
      <c r="V10" s="235">
        <f>0.35*'5.4'!C9</f>
        <v>0.35</v>
      </c>
      <c r="W10" s="235">
        <f>0.2*'6.1'!C9</f>
        <v>0</v>
      </c>
      <c r="X10" s="235">
        <f>0.2*'6.2'!C9</f>
        <v>0.2</v>
      </c>
      <c r="Y10" s="235">
        <f>0.3*'6.3'!I9</f>
        <v>0.3</v>
      </c>
      <c r="Z10" s="235">
        <f>0.3*'6.4'!F9</f>
        <v>0.3</v>
      </c>
      <c r="AA10" s="235">
        <f>0.2*'7.1'!D9</f>
        <v>0.2</v>
      </c>
      <c r="AB10" s="235">
        <f>0.2*'7.2'!D9</f>
        <v>0.2</v>
      </c>
    </row>
    <row r="11" spans="1:28" ht="14.25" x14ac:dyDescent="0.25">
      <c r="A11" s="232">
        <v>6</v>
      </c>
      <c r="B11" s="10" t="s">
        <v>15</v>
      </c>
      <c r="C11" s="233">
        <f>0.5*'1.1'!Q10</f>
        <v>0.5</v>
      </c>
      <c r="D11" s="234">
        <f>0.15*'2.1'!G10</f>
        <v>0</v>
      </c>
      <c r="E11" s="234">
        <f>0.15*'2.2'!F10</f>
        <v>0.15</v>
      </c>
      <c r="F11" s="235">
        <f>0.15*'2.3'!H10</f>
        <v>0</v>
      </c>
      <c r="G11" s="235">
        <f>0.15*'2.4'!AH11</f>
        <v>0</v>
      </c>
      <c r="H11" s="235">
        <f>0.05*'2.5'!I10</f>
        <v>0.05</v>
      </c>
      <c r="I11" s="235">
        <f>0.05*'2.6'!D10</f>
        <v>0.05</v>
      </c>
      <c r="J11" s="235">
        <f>0.05*'2.7'!D10</f>
        <v>0.05</v>
      </c>
      <c r="K11" s="235">
        <f>0.05*'2.8'!D10</f>
        <v>0.05</v>
      </c>
      <c r="L11" s="235">
        <f>0.05*'2.9'!D10</f>
        <v>0.05</v>
      </c>
      <c r="M11" s="235">
        <f>0.05*'2.10'!D10</f>
        <v>0.05</v>
      </c>
      <c r="N11" s="235">
        <f>0.05*'2.11'!D10</f>
        <v>0</v>
      </c>
      <c r="O11" s="235">
        <f>0.05*'2.12'!G10</f>
        <v>0</v>
      </c>
      <c r="P11" s="235">
        <f>0.2*'3.1'!G10</f>
        <v>0</v>
      </c>
      <c r="Q11" s="235">
        <f>0.8*'3.2'!F10</f>
        <v>0</v>
      </c>
      <c r="R11" s="235">
        <f>1*'4.1'!F10</f>
        <v>1</v>
      </c>
      <c r="S11" s="235">
        <f>0.2*'5.1'!F11</f>
        <v>0.2</v>
      </c>
      <c r="T11" s="235">
        <f>0.2*'5.2'!F10</f>
        <v>0.2</v>
      </c>
      <c r="U11" s="235">
        <f>0.25*'5.3'!C10</f>
        <v>0.25</v>
      </c>
      <c r="V11" s="235">
        <f>0.35*'5.4'!C10</f>
        <v>0.35</v>
      </c>
      <c r="W11" s="235">
        <f>0.2*'6.1'!C10</f>
        <v>0.2</v>
      </c>
      <c r="X11" s="235">
        <f>0.2*'6.2'!C10</f>
        <v>0.2</v>
      </c>
      <c r="Y11" s="235">
        <f>0.3*'6.3'!I10</f>
        <v>0.3</v>
      </c>
      <c r="Z11" s="235">
        <f>0.3*'6.4'!F10</f>
        <v>0.3</v>
      </c>
      <c r="AA11" s="235">
        <f>0.2*'7.1'!D10</f>
        <v>0</v>
      </c>
      <c r="AB11" s="235">
        <f>0.2*'7.2'!D10</f>
        <v>0</v>
      </c>
    </row>
    <row r="12" spans="1:28" ht="14.25" x14ac:dyDescent="0.25">
      <c r="A12" s="232">
        <v>7</v>
      </c>
      <c r="B12" s="10" t="s">
        <v>16</v>
      </c>
      <c r="C12" s="233">
        <f>0.5*'1.1'!Q11</f>
        <v>0</v>
      </c>
      <c r="D12" s="234">
        <f>0.15*'2.1'!G11</f>
        <v>0</v>
      </c>
      <c r="E12" s="234">
        <f>0.15*'2.2'!F11</f>
        <v>0</v>
      </c>
      <c r="F12" s="235">
        <f>0.15*'2.3'!H11</f>
        <v>0</v>
      </c>
      <c r="G12" s="235">
        <f>0.15*'2.4'!AH12</f>
        <v>0</v>
      </c>
      <c r="H12" s="235">
        <f>0.05*'2.5'!I11</f>
        <v>0.05</v>
      </c>
      <c r="I12" s="235">
        <f>0.05*'2.6'!D11</f>
        <v>0.05</v>
      </c>
      <c r="J12" s="235">
        <f>0.05*'2.7'!D11</f>
        <v>0.05</v>
      </c>
      <c r="K12" s="235">
        <f>0.05*'2.8'!D11</f>
        <v>0.05</v>
      </c>
      <c r="L12" s="235">
        <f>0.05*'2.9'!D11</f>
        <v>0.05</v>
      </c>
      <c r="M12" s="235">
        <f>0.05*'2.10'!D11</f>
        <v>0.05</v>
      </c>
      <c r="N12" s="235">
        <f>0.05*'2.11'!D11</f>
        <v>0.05</v>
      </c>
      <c r="O12" s="235">
        <f>0.05*'2.12'!G11</f>
        <v>0.05</v>
      </c>
      <c r="P12" s="235">
        <f>0.2*'3.1'!G11</f>
        <v>0.2</v>
      </c>
      <c r="Q12" s="235">
        <f>0.8*'3.2'!F11</f>
        <v>0</v>
      </c>
      <c r="R12" s="235">
        <f>1*'4.1'!F11</f>
        <v>0</v>
      </c>
      <c r="S12" s="235">
        <f>0.2*'5.1'!F12</f>
        <v>0.2</v>
      </c>
      <c r="T12" s="235">
        <f>0.2*'5.2'!F11</f>
        <v>0</v>
      </c>
      <c r="U12" s="235">
        <f>0.25*'5.3'!C11</f>
        <v>0.25</v>
      </c>
      <c r="V12" s="235">
        <f>0.35*'5.4'!C11</f>
        <v>0.35</v>
      </c>
      <c r="W12" s="235">
        <f>0.2*'6.1'!C11</f>
        <v>0</v>
      </c>
      <c r="X12" s="235">
        <f>0.2*'6.2'!C11</f>
        <v>0.2</v>
      </c>
      <c r="Y12" s="235">
        <f>0.3*'6.3'!I11</f>
        <v>0.3</v>
      </c>
      <c r="Z12" s="235">
        <f>0.3*'6.4'!F11</f>
        <v>0.3</v>
      </c>
      <c r="AA12" s="235">
        <f>0.2*'7.1'!D11</f>
        <v>0</v>
      </c>
      <c r="AB12" s="235">
        <f>0.2*'7.2'!D11</f>
        <v>0.2</v>
      </c>
    </row>
    <row r="13" spans="1:28" ht="14.25" x14ac:dyDescent="0.25">
      <c r="A13" s="232">
        <v>8</v>
      </c>
      <c r="B13" s="10" t="s">
        <v>17</v>
      </c>
      <c r="C13" s="233">
        <f>0.5*'1.1'!Q12</f>
        <v>0.5</v>
      </c>
      <c r="D13" s="233">
        <f>0.15*'2.1'!G12</f>
        <v>0.15</v>
      </c>
      <c r="E13" s="234">
        <f>0.15*'2.2'!F12</f>
        <v>0.15</v>
      </c>
      <c r="F13" s="235">
        <f>0.15*'2.3'!H12</f>
        <v>0</v>
      </c>
      <c r="G13" s="235">
        <f>0.15*'2.4'!AH13</f>
        <v>0.15</v>
      </c>
      <c r="H13" s="235">
        <f>0.05*'2.5'!I12</f>
        <v>0.05</v>
      </c>
      <c r="I13" s="235">
        <f>0.05*'2.6'!D12</f>
        <v>0.05</v>
      </c>
      <c r="J13" s="235">
        <f>0.05*'2.7'!D12</f>
        <v>0.05</v>
      </c>
      <c r="K13" s="235">
        <f>0.05*'2.8'!D12</f>
        <v>0.05</v>
      </c>
      <c r="L13" s="235">
        <f>0.05*'2.9'!D12</f>
        <v>0.05</v>
      </c>
      <c r="M13" s="235">
        <f>0.05*'2.10'!D12</f>
        <v>0.05</v>
      </c>
      <c r="N13" s="235">
        <f>0.05*'2.11'!D12</f>
        <v>0.05</v>
      </c>
      <c r="O13" s="235">
        <f>0.05*'2.12'!G12</f>
        <v>0.05</v>
      </c>
      <c r="P13" s="235">
        <f>0.2*'3.1'!G12</f>
        <v>0</v>
      </c>
      <c r="Q13" s="235">
        <f>0.8*'3.2'!F12</f>
        <v>0</v>
      </c>
      <c r="R13" s="235">
        <f>1*'4.1'!F12</f>
        <v>0</v>
      </c>
      <c r="S13" s="235">
        <f>0.2*'5.1'!F13</f>
        <v>0.2</v>
      </c>
      <c r="T13" s="235">
        <f>0.2*'5.2'!F12</f>
        <v>0.2</v>
      </c>
      <c r="U13" s="235">
        <f>0.25*'5.3'!C12</f>
        <v>0.25</v>
      </c>
      <c r="V13" s="235">
        <f>0.35*'5.4'!C12</f>
        <v>0.35</v>
      </c>
      <c r="W13" s="235">
        <f>0.2*'6.1'!C12</f>
        <v>0.2</v>
      </c>
      <c r="X13" s="235">
        <f>0.2*'6.2'!C12</f>
        <v>0.2</v>
      </c>
      <c r="Y13" s="235">
        <f>0.3*'6.3'!I12</f>
        <v>0.3</v>
      </c>
      <c r="Z13" s="235">
        <f>0.3*'6.4'!F12</f>
        <v>0.3</v>
      </c>
      <c r="AA13" s="235">
        <f>0.2*'7.1'!D12</f>
        <v>0.2</v>
      </c>
      <c r="AB13" s="235">
        <f>0.2*'7.2'!D12</f>
        <v>0</v>
      </c>
    </row>
    <row r="14" spans="1:28" ht="14.25" x14ac:dyDescent="0.25">
      <c r="A14" s="232">
        <v>9</v>
      </c>
      <c r="B14" s="10" t="s">
        <v>18</v>
      </c>
      <c r="C14" s="233">
        <f>0.5*'1.1'!Q13</f>
        <v>0.5</v>
      </c>
      <c r="D14" s="233">
        <f>0.15*'2.1'!G13</f>
        <v>0.15</v>
      </c>
      <c r="E14" s="234">
        <f>0.15*'2.2'!F13</f>
        <v>0.15</v>
      </c>
      <c r="F14" s="235">
        <f>0.15*'2.3'!H13</f>
        <v>0</v>
      </c>
      <c r="G14" s="235">
        <f>0.15*'2.4'!AH14</f>
        <v>0</v>
      </c>
      <c r="H14" s="235">
        <f>0.05*'2.5'!I13</f>
        <v>0.05</v>
      </c>
      <c r="I14" s="235">
        <f>0.05*'2.6'!D13</f>
        <v>0.05</v>
      </c>
      <c r="J14" s="235">
        <f>0.05*'2.7'!D13</f>
        <v>0.05</v>
      </c>
      <c r="K14" s="235">
        <f>0.05*'2.8'!D13</f>
        <v>0.05</v>
      </c>
      <c r="L14" s="235">
        <f>0.05*'2.9'!D13</f>
        <v>0.05</v>
      </c>
      <c r="M14" s="235">
        <f>0.05*'2.10'!D13</f>
        <v>0.05</v>
      </c>
      <c r="N14" s="235">
        <f>0.05*'2.11'!D13</f>
        <v>0.05</v>
      </c>
      <c r="O14" s="235">
        <f>0.05*'2.12'!G13</f>
        <v>0.05</v>
      </c>
      <c r="P14" s="235">
        <f>0.2*'3.1'!G13</f>
        <v>0</v>
      </c>
      <c r="Q14" s="235">
        <f>0.8*'3.2'!F13</f>
        <v>0.8</v>
      </c>
      <c r="R14" s="235">
        <f>1*'4.1'!F13</f>
        <v>1</v>
      </c>
      <c r="S14" s="235">
        <f>0.2*'5.1'!F14</f>
        <v>0</v>
      </c>
      <c r="T14" s="235">
        <f>0.2*'5.2'!F13</f>
        <v>0</v>
      </c>
      <c r="U14" s="235">
        <f>0.25*'5.3'!C13</f>
        <v>0.25</v>
      </c>
      <c r="V14" s="235">
        <f>0.35*'5.4'!C13</f>
        <v>0.35</v>
      </c>
      <c r="W14" s="235">
        <f>0.2*'6.1'!C13</f>
        <v>0.2</v>
      </c>
      <c r="X14" s="235">
        <f>0.2*'6.2'!C13</f>
        <v>0.2</v>
      </c>
      <c r="Y14" s="235">
        <f>0.3*'6.3'!I13</f>
        <v>0.3</v>
      </c>
      <c r="Z14" s="235">
        <f>0.3*'6.4'!F13</f>
        <v>0</v>
      </c>
      <c r="AA14" s="235">
        <f>0.2*'7.1'!D13</f>
        <v>0.2</v>
      </c>
      <c r="AB14" s="235">
        <f>0.2*'7.2'!D13</f>
        <v>0.2</v>
      </c>
    </row>
    <row r="15" spans="1:28" ht="14.25" x14ac:dyDescent="0.25">
      <c r="A15" s="232">
        <v>10</v>
      </c>
      <c r="B15" s="10" t="s">
        <v>19</v>
      </c>
      <c r="C15" s="233">
        <f>0.5*'1.1'!Q14</f>
        <v>0</v>
      </c>
      <c r="D15" s="234">
        <f>0.15*'2.1'!G14</f>
        <v>0</v>
      </c>
      <c r="E15" s="234">
        <f>0.15*'2.2'!F14</f>
        <v>0</v>
      </c>
      <c r="F15" s="235">
        <f>0.15*'2.3'!H14</f>
        <v>0</v>
      </c>
      <c r="G15" s="235">
        <f>0.15*'2.4'!AH15</f>
        <v>0.15</v>
      </c>
      <c r="H15" s="235">
        <f>0.05*'2.5'!I14</f>
        <v>0.05</v>
      </c>
      <c r="I15" s="235">
        <f>0.05*'2.6'!D14</f>
        <v>0.05</v>
      </c>
      <c r="J15" s="235">
        <f>0.05*'2.7'!D14</f>
        <v>0.05</v>
      </c>
      <c r="K15" s="235">
        <f>0.05*'2.8'!D14</f>
        <v>0.05</v>
      </c>
      <c r="L15" s="235">
        <f>0.05*'2.9'!D14</f>
        <v>0.05</v>
      </c>
      <c r="M15" s="235">
        <f>0.05*'2.10'!D14</f>
        <v>0.05</v>
      </c>
      <c r="N15" s="235">
        <f>0.05*'2.11'!D14</f>
        <v>0.05</v>
      </c>
      <c r="O15" s="235">
        <f>0.05*'2.12'!G14</f>
        <v>0</v>
      </c>
      <c r="P15" s="235">
        <f>0.2*'3.1'!G14</f>
        <v>0.2</v>
      </c>
      <c r="Q15" s="235">
        <f>0.8*'3.2'!F14</f>
        <v>0</v>
      </c>
      <c r="R15" s="235">
        <f>1*'4.1'!F14</f>
        <v>1</v>
      </c>
      <c r="S15" s="235">
        <f>0.2*'5.1'!F15</f>
        <v>0.2</v>
      </c>
      <c r="T15" s="235">
        <f>0.2*'5.2'!F14</f>
        <v>0.2</v>
      </c>
      <c r="U15" s="235">
        <f>0.25*'5.3'!C14</f>
        <v>0.25</v>
      </c>
      <c r="V15" s="235">
        <f>0.35*'5.4'!C14</f>
        <v>0.35</v>
      </c>
      <c r="W15" s="235">
        <f>0.2*'6.1'!C14</f>
        <v>0.2</v>
      </c>
      <c r="X15" s="235">
        <f>0.2*'6.2'!C14</f>
        <v>0.2</v>
      </c>
      <c r="Y15" s="235">
        <f>0.3*'6.3'!I14</f>
        <v>0.3</v>
      </c>
      <c r="Z15" s="235">
        <f>0.3*'6.4'!F14</f>
        <v>0.15</v>
      </c>
      <c r="AA15" s="235">
        <f>0.2*'7.1'!D14</f>
        <v>0</v>
      </c>
      <c r="AB15" s="235">
        <f>0.2*'7.2'!D14</f>
        <v>0</v>
      </c>
    </row>
    <row r="16" spans="1:28" ht="14.25" x14ac:dyDescent="0.25">
      <c r="A16" s="232">
        <v>11</v>
      </c>
      <c r="B16" s="10" t="s">
        <v>20</v>
      </c>
      <c r="C16" s="233">
        <f>0.5*'1.1'!Q15</f>
        <v>0</v>
      </c>
      <c r="D16" s="234">
        <f>0.15*'2.1'!G15</f>
        <v>0</v>
      </c>
      <c r="E16" s="234">
        <f>0.15*'2.2'!F15</f>
        <v>0</v>
      </c>
      <c r="F16" s="235">
        <f>0.15*'2.3'!H15</f>
        <v>0</v>
      </c>
      <c r="G16" s="235">
        <f>0.15*'2.4'!AH16</f>
        <v>0.15</v>
      </c>
      <c r="H16" s="235">
        <f>0.05*'2.5'!I15</f>
        <v>0.05</v>
      </c>
      <c r="I16" s="235">
        <f>0.05*'2.6'!D15</f>
        <v>0.05</v>
      </c>
      <c r="J16" s="235">
        <f>0.05*'2.7'!D15</f>
        <v>0.05</v>
      </c>
      <c r="K16" s="235">
        <f>0.05*'2.8'!D15</f>
        <v>0.05</v>
      </c>
      <c r="L16" s="235">
        <f>0.05*'2.9'!D15</f>
        <v>0.05</v>
      </c>
      <c r="M16" s="235">
        <f>0.05*'2.10'!D15</f>
        <v>0.05</v>
      </c>
      <c r="N16" s="235">
        <f>0.05*'2.11'!D15</f>
        <v>0.05</v>
      </c>
      <c r="O16" s="235">
        <f>0.05*'2.12'!G15</f>
        <v>0.05</v>
      </c>
      <c r="P16" s="235">
        <f>0.2*'3.1'!G15</f>
        <v>0.2</v>
      </c>
      <c r="Q16" s="235">
        <f>0.8*'3.2'!F15</f>
        <v>0</v>
      </c>
      <c r="R16" s="235">
        <f>1*'4.1'!F15</f>
        <v>1</v>
      </c>
      <c r="S16" s="235">
        <f>0.2*'5.1'!F16</f>
        <v>0.2</v>
      </c>
      <c r="T16" s="235">
        <f>0.2*'5.2'!F15</f>
        <v>0.2</v>
      </c>
      <c r="U16" s="235">
        <f>0.25*'5.3'!C15</f>
        <v>0.25</v>
      </c>
      <c r="V16" s="235">
        <f>0.35*'5.4'!C15</f>
        <v>0.35</v>
      </c>
      <c r="W16" s="235">
        <f>0.2*'6.1'!C15</f>
        <v>0</v>
      </c>
      <c r="X16" s="235">
        <f>0.2*'6.2'!C15</f>
        <v>0.2</v>
      </c>
      <c r="Y16" s="235">
        <f>0.3*'6.3'!I15</f>
        <v>0.3</v>
      </c>
      <c r="Z16" s="235">
        <f>0.3*'6.4'!F15</f>
        <v>0</v>
      </c>
      <c r="AA16" s="235">
        <f>0.2*'7.1'!D15</f>
        <v>0.2</v>
      </c>
      <c r="AB16" s="235">
        <f>0.2*'7.2'!D15</f>
        <v>0</v>
      </c>
    </row>
    <row r="17" spans="1:28" ht="14.25" x14ac:dyDescent="0.25">
      <c r="A17" s="232">
        <v>12</v>
      </c>
      <c r="B17" s="10" t="s">
        <v>21</v>
      </c>
      <c r="C17" s="233">
        <f>0.5*'1.1'!Q16</f>
        <v>0</v>
      </c>
      <c r="D17" s="234">
        <f>0.15*'2.1'!G16</f>
        <v>0</v>
      </c>
      <c r="E17" s="234">
        <f>0.15*'2.2'!F16</f>
        <v>0</v>
      </c>
      <c r="F17" s="235">
        <f>0.15*'2.3'!H16</f>
        <v>0</v>
      </c>
      <c r="G17" s="235">
        <f>0.15*'2.4'!AH17</f>
        <v>0.15</v>
      </c>
      <c r="H17" s="235">
        <f>0.05*'2.5'!I16</f>
        <v>0.05</v>
      </c>
      <c r="I17" s="235">
        <f>0.05*'2.6'!D16</f>
        <v>0.05</v>
      </c>
      <c r="J17" s="235">
        <f>0.05*'2.7'!D16</f>
        <v>0.05</v>
      </c>
      <c r="K17" s="235">
        <f>0.05*'2.8'!D16</f>
        <v>0.05</v>
      </c>
      <c r="L17" s="235">
        <f>0.05*'2.9'!D16</f>
        <v>0.05</v>
      </c>
      <c r="M17" s="235">
        <f>0.05*'2.10'!D16</f>
        <v>0.05</v>
      </c>
      <c r="N17" s="235">
        <f>0.05*'2.11'!D16</f>
        <v>0.05</v>
      </c>
      <c r="O17" s="235">
        <f>0.05*'2.12'!G16</f>
        <v>0.05</v>
      </c>
      <c r="P17" s="235">
        <f>0.2*'3.1'!G16</f>
        <v>0</v>
      </c>
      <c r="Q17" s="235">
        <f>0.8*'3.2'!F16</f>
        <v>0</v>
      </c>
      <c r="R17" s="235">
        <f>1*'4.1'!F16</f>
        <v>1</v>
      </c>
      <c r="S17" s="235">
        <f>0.2*'5.1'!F17</f>
        <v>0.2</v>
      </c>
      <c r="T17" s="235">
        <f>0.2*'5.2'!F16</f>
        <v>0.2</v>
      </c>
      <c r="U17" s="235">
        <f>0.25*'5.3'!C16</f>
        <v>0.25</v>
      </c>
      <c r="V17" s="235">
        <f>0.35*'5.4'!C16</f>
        <v>0.35</v>
      </c>
      <c r="W17" s="235">
        <f>0.2*'6.1'!C16</f>
        <v>0.2</v>
      </c>
      <c r="X17" s="235">
        <f>0.2*'6.2'!C16</f>
        <v>0.2</v>
      </c>
      <c r="Y17" s="235">
        <f>0.3*'6.3'!I16</f>
        <v>0.3</v>
      </c>
      <c r="Z17" s="235">
        <f>0.3*'6.4'!F16</f>
        <v>0.3</v>
      </c>
      <c r="AA17" s="235">
        <f>0.2*'7.1'!D16</f>
        <v>0</v>
      </c>
      <c r="AB17" s="235">
        <f>0.2*'7.2'!D16</f>
        <v>0.2</v>
      </c>
    </row>
    <row r="18" spans="1:28" ht="14.25" x14ac:dyDescent="0.25">
      <c r="A18" s="232">
        <v>13</v>
      </c>
      <c r="B18" s="10" t="s">
        <v>22</v>
      </c>
      <c r="C18" s="233">
        <f>0.5*'1.1'!Q17</f>
        <v>0</v>
      </c>
      <c r="D18" s="234">
        <f>0.15*'2.1'!G17</f>
        <v>0</v>
      </c>
      <c r="E18" s="234">
        <f>0.15*'2.2'!F17</f>
        <v>0</v>
      </c>
      <c r="F18" s="235">
        <f>0.15*'2.3'!H17</f>
        <v>0</v>
      </c>
      <c r="G18" s="235">
        <f>0.15*'2.4'!AH18</f>
        <v>0.15</v>
      </c>
      <c r="H18" s="235">
        <f>0.05*'2.5'!I17</f>
        <v>0.05</v>
      </c>
      <c r="I18" s="235">
        <f>0.05*'2.6'!D17</f>
        <v>0.05</v>
      </c>
      <c r="J18" s="235">
        <f>0.05*'2.7'!D17</f>
        <v>0.05</v>
      </c>
      <c r="K18" s="235">
        <f>0.05*'2.8'!D17</f>
        <v>0.05</v>
      </c>
      <c r="L18" s="235">
        <f>0.05*'2.9'!D17</f>
        <v>0.05</v>
      </c>
      <c r="M18" s="235">
        <f>0.05*'2.10'!D17</f>
        <v>0.05</v>
      </c>
      <c r="N18" s="235">
        <f>0.05*'2.11'!D17</f>
        <v>0.05</v>
      </c>
      <c r="O18" s="235">
        <f>0.05*'2.12'!G17</f>
        <v>0</v>
      </c>
      <c r="P18" s="235">
        <f>0.2*'3.1'!G17</f>
        <v>0.2</v>
      </c>
      <c r="Q18" s="235">
        <f>0.8*'3.2'!F17</f>
        <v>0</v>
      </c>
      <c r="R18" s="235">
        <f>1*'4.1'!F17</f>
        <v>0</v>
      </c>
      <c r="S18" s="235">
        <f>0.2*'5.1'!F18</f>
        <v>0.2</v>
      </c>
      <c r="T18" s="235">
        <f>0.2*'5.2'!F17</f>
        <v>0.2</v>
      </c>
      <c r="U18" s="235">
        <f>0.25*'5.3'!C17</f>
        <v>0.25</v>
      </c>
      <c r="V18" s="235">
        <f>0.35*'5.4'!C17</f>
        <v>0.35</v>
      </c>
      <c r="W18" s="235">
        <f>0.2*'6.1'!C17</f>
        <v>0.2</v>
      </c>
      <c r="X18" s="235">
        <f>0.2*'6.2'!C17</f>
        <v>0.2</v>
      </c>
      <c r="Y18" s="235">
        <f>0.3*'6.3'!I17</f>
        <v>0.3</v>
      </c>
      <c r="Z18" s="235">
        <f>0.3*'6.4'!F17</f>
        <v>0.3</v>
      </c>
      <c r="AA18" s="235">
        <f>0.2*'7.1'!D17</f>
        <v>0.2</v>
      </c>
      <c r="AB18" s="235">
        <f>0.2*'7.2'!D17</f>
        <v>0.2</v>
      </c>
    </row>
    <row r="19" spans="1:28" ht="14.25" x14ac:dyDescent="0.25">
      <c r="A19" s="232">
        <v>14</v>
      </c>
      <c r="B19" s="10" t="s">
        <v>23</v>
      </c>
      <c r="C19" s="233">
        <f>0.5*'1.1'!Q18</f>
        <v>0</v>
      </c>
      <c r="D19" s="234">
        <f>0.15*'2.1'!G18</f>
        <v>0</v>
      </c>
      <c r="E19" s="234">
        <f>0.15*'2.2'!F18</f>
        <v>0</v>
      </c>
      <c r="F19" s="235">
        <f>0.15*'2.3'!H18</f>
        <v>0</v>
      </c>
      <c r="G19" s="235">
        <f>0.15*'2.4'!AH19</f>
        <v>0.15</v>
      </c>
      <c r="H19" s="235">
        <f>0.05*'2.5'!I18</f>
        <v>0.05</v>
      </c>
      <c r="I19" s="235">
        <f>0.05*'2.6'!D18</f>
        <v>0.05</v>
      </c>
      <c r="J19" s="235">
        <f>0.05*'2.7'!D18</f>
        <v>0.05</v>
      </c>
      <c r="K19" s="235">
        <f>0.05*'2.8'!D18</f>
        <v>0.05</v>
      </c>
      <c r="L19" s="235">
        <f>0.05*'2.9'!D18</f>
        <v>0.05</v>
      </c>
      <c r="M19" s="235">
        <f>0.05*'2.10'!D18</f>
        <v>0.05</v>
      </c>
      <c r="N19" s="235">
        <f>0.05*'2.11'!D18</f>
        <v>0.05</v>
      </c>
      <c r="O19" s="235">
        <f>0.05*'2.12'!G18</f>
        <v>0.05</v>
      </c>
      <c r="P19" s="235">
        <f>0.2*'3.1'!G18</f>
        <v>0</v>
      </c>
      <c r="Q19" s="235">
        <f>0.8*'3.2'!F18</f>
        <v>0</v>
      </c>
      <c r="R19" s="235">
        <f>1*'4.1'!F18</f>
        <v>1</v>
      </c>
      <c r="S19" s="235">
        <f>0.2*'5.1'!F19</f>
        <v>0.2</v>
      </c>
      <c r="T19" s="235">
        <f>0.2*'5.2'!F18</f>
        <v>0.2</v>
      </c>
      <c r="U19" s="235">
        <f>0.25*'5.3'!C18</f>
        <v>0.25</v>
      </c>
      <c r="V19" s="235">
        <f>0.35*'5.4'!C18</f>
        <v>0.35</v>
      </c>
      <c r="W19" s="235">
        <f>0.2*'6.1'!C18</f>
        <v>0</v>
      </c>
      <c r="X19" s="235">
        <f>0.2*'6.2'!C18</f>
        <v>0.2</v>
      </c>
      <c r="Y19" s="235">
        <f>0.3*'6.3'!I18</f>
        <v>0.3</v>
      </c>
      <c r="Z19" s="235">
        <f>0.3*'6.4'!F18</f>
        <v>0</v>
      </c>
      <c r="AA19" s="235">
        <f>0.2*'7.1'!D18</f>
        <v>0.2</v>
      </c>
      <c r="AB19" s="235">
        <f>0.2*'7.2'!D18</f>
        <v>0.2</v>
      </c>
    </row>
    <row r="20" spans="1:28" ht="14.25" x14ac:dyDescent="0.25">
      <c r="A20" s="232">
        <v>15</v>
      </c>
      <c r="B20" s="10" t="s">
        <v>24</v>
      </c>
      <c r="C20" s="233">
        <f>0.5*'1.1'!Q19</f>
        <v>0.5</v>
      </c>
      <c r="D20" s="234">
        <f>0.15*'2.1'!G19</f>
        <v>0</v>
      </c>
      <c r="E20" s="234">
        <f>0.15*'2.2'!F19</f>
        <v>0.15</v>
      </c>
      <c r="F20" s="235">
        <f>0.15*'2.3'!H19</f>
        <v>0</v>
      </c>
      <c r="G20" s="235">
        <f>0.15*'2.4'!AH20</f>
        <v>0.15</v>
      </c>
      <c r="H20" s="235">
        <f>0.05*'2.5'!I19</f>
        <v>0.05</v>
      </c>
      <c r="I20" s="235">
        <f>0.05*'2.6'!D19</f>
        <v>0.05</v>
      </c>
      <c r="J20" s="235">
        <f>0.05*'2.7'!D19</f>
        <v>0.05</v>
      </c>
      <c r="K20" s="235">
        <f>0.05*'2.8'!D19</f>
        <v>0.05</v>
      </c>
      <c r="L20" s="235">
        <f>0.05*'2.9'!D19</f>
        <v>0.05</v>
      </c>
      <c r="M20" s="235">
        <f>0.05*'2.10'!D19</f>
        <v>0.05</v>
      </c>
      <c r="N20" s="235">
        <f>0.05*'2.11'!D19</f>
        <v>0.05</v>
      </c>
      <c r="O20" s="235">
        <f>0.05*'2.12'!G19</f>
        <v>0.05</v>
      </c>
      <c r="P20" s="235">
        <f>0.2*'3.1'!G19</f>
        <v>0</v>
      </c>
      <c r="Q20" s="235">
        <f>0.8*'3.2'!F19</f>
        <v>0.8</v>
      </c>
      <c r="R20" s="235">
        <f>1*'4.1'!F19</f>
        <v>1</v>
      </c>
      <c r="S20" s="235">
        <f>0.2*'5.1'!F20</f>
        <v>0.2</v>
      </c>
      <c r="T20" s="235">
        <f>0.2*'5.2'!F19</f>
        <v>0.2</v>
      </c>
      <c r="U20" s="235">
        <f>0.25*'5.3'!C19</f>
        <v>0.25</v>
      </c>
      <c r="V20" s="235">
        <f>0.35*'5.4'!C19</f>
        <v>0.35</v>
      </c>
      <c r="W20" s="235">
        <f>0.2*'6.1'!C19</f>
        <v>0</v>
      </c>
      <c r="X20" s="235">
        <f>0.2*'6.2'!C19</f>
        <v>0.2</v>
      </c>
      <c r="Y20" s="235">
        <f>0.3*'6.3'!I19</f>
        <v>0</v>
      </c>
      <c r="Z20" s="235">
        <f>0.3*'6.4'!F19</f>
        <v>0.3</v>
      </c>
      <c r="AA20" s="235">
        <f>0.2*'7.1'!D19</f>
        <v>0.2</v>
      </c>
      <c r="AB20" s="235">
        <f>0.2*'7.2'!D19</f>
        <v>0.2</v>
      </c>
    </row>
    <row r="21" spans="1:28" ht="14.25" x14ac:dyDescent="0.25">
      <c r="A21" s="232">
        <v>16</v>
      </c>
      <c r="B21" s="10" t="s">
        <v>25</v>
      </c>
      <c r="C21" s="233">
        <f>0.5*'1.1'!Q20</f>
        <v>0</v>
      </c>
      <c r="D21" s="234">
        <f>0.15*'2.1'!G20</f>
        <v>0</v>
      </c>
      <c r="E21" s="234">
        <f>0.15*'2.2'!F20</f>
        <v>0</v>
      </c>
      <c r="F21" s="235">
        <f>0.15*'2.3'!H20</f>
        <v>0</v>
      </c>
      <c r="G21" s="235">
        <f>0.15*'2.4'!AH21</f>
        <v>0</v>
      </c>
      <c r="H21" s="235">
        <f>0.05*'2.5'!I20</f>
        <v>0.05</v>
      </c>
      <c r="I21" s="235">
        <f>0.05*'2.6'!D20</f>
        <v>0</v>
      </c>
      <c r="J21" s="235">
        <f>0.05*'2.7'!D20</f>
        <v>0.05</v>
      </c>
      <c r="K21" s="235">
        <f>0.05*'2.8'!D20</f>
        <v>0.05</v>
      </c>
      <c r="L21" s="235">
        <f>0.05*'2.9'!D20</f>
        <v>0.05</v>
      </c>
      <c r="M21" s="235">
        <f>0.05*'2.10'!D20</f>
        <v>0.05</v>
      </c>
      <c r="N21" s="235">
        <f>0.05*'2.11'!D20</f>
        <v>0.05</v>
      </c>
      <c r="O21" s="235">
        <f>0.05*'2.12'!G20</f>
        <v>0.05</v>
      </c>
      <c r="P21" s="235">
        <f>0.2*'3.1'!G20</f>
        <v>0.2</v>
      </c>
      <c r="Q21" s="235">
        <f>0.8*'3.2'!F20</f>
        <v>0</v>
      </c>
      <c r="R21" s="235">
        <f>1*'4.1'!F20</f>
        <v>1</v>
      </c>
      <c r="S21" s="235">
        <f>0.2*'5.1'!F21</f>
        <v>0.2</v>
      </c>
      <c r="T21" s="235">
        <f>0.2*'5.2'!F20</f>
        <v>0</v>
      </c>
      <c r="U21" s="235">
        <f>0.25*'5.3'!C20</f>
        <v>0.25</v>
      </c>
      <c r="V21" s="235">
        <f>0.35*'5.4'!C20</f>
        <v>0.35</v>
      </c>
      <c r="W21" s="235">
        <f>0.2*'6.1'!C20</f>
        <v>0.2</v>
      </c>
      <c r="X21" s="235">
        <f>0.2*'6.2'!C20</f>
        <v>0.2</v>
      </c>
      <c r="Y21" s="235">
        <f>0.3*'6.3'!I20</f>
        <v>0.3</v>
      </c>
      <c r="Z21" s="235">
        <f>0.3*'6.4'!F20</f>
        <v>0</v>
      </c>
      <c r="AA21" s="235">
        <f>0.2*'7.1'!D20</f>
        <v>0</v>
      </c>
      <c r="AB21" s="235">
        <f>0.2*'7.2'!D20</f>
        <v>0.2</v>
      </c>
    </row>
    <row r="22" spans="1:28" ht="14.25" x14ac:dyDescent="0.25">
      <c r="A22" s="232">
        <v>17</v>
      </c>
      <c r="B22" s="10" t="s">
        <v>26</v>
      </c>
      <c r="C22" s="233">
        <f>0.5*'1.1'!Q21</f>
        <v>0.5</v>
      </c>
      <c r="D22" s="234">
        <f>0.15*'2.1'!G21</f>
        <v>0</v>
      </c>
      <c r="E22" s="234">
        <f>0.15*'2.2'!F21</f>
        <v>0.15</v>
      </c>
      <c r="F22" s="235">
        <f>0.15*'2.3'!H21</f>
        <v>0</v>
      </c>
      <c r="G22" s="235">
        <f>0.15*'2.4'!AH22</f>
        <v>0.15</v>
      </c>
      <c r="H22" s="235">
        <f>0.05*'2.5'!I21</f>
        <v>0.05</v>
      </c>
      <c r="I22" s="235">
        <f>0.05*'2.6'!D21</f>
        <v>0.05</v>
      </c>
      <c r="J22" s="235">
        <f>0.05*'2.7'!D21</f>
        <v>0.05</v>
      </c>
      <c r="K22" s="235">
        <f>0.05*'2.8'!D21</f>
        <v>0.05</v>
      </c>
      <c r="L22" s="235">
        <f>0.05*'2.9'!D21</f>
        <v>0.05</v>
      </c>
      <c r="M22" s="235">
        <f>0.05*'2.10'!D21</f>
        <v>0.05</v>
      </c>
      <c r="N22" s="235">
        <f>0.05*'2.11'!D21</f>
        <v>0.05</v>
      </c>
      <c r="O22" s="235">
        <f>0.05*'2.12'!G21</f>
        <v>0.05</v>
      </c>
      <c r="P22" s="235">
        <f>0.2*'3.1'!G21</f>
        <v>0.2</v>
      </c>
      <c r="Q22" s="235">
        <f>0.8*'3.2'!F21</f>
        <v>0</v>
      </c>
      <c r="R22" s="235">
        <f>1*'4.1'!F21</f>
        <v>1</v>
      </c>
      <c r="S22" s="235">
        <f>0.2*'5.1'!F22</f>
        <v>0.2</v>
      </c>
      <c r="T22" s="235">
        <f>0.2*'5.2'!F21</f>
        <v>0.2</v>
      </c>
      <c r="U22" s="235">
        <f>0.25*'5.3'!C21</f>
        <v>0.25</v>
      </c>
      <c r="V22" s="235">
        <f>0.35*'5.4'!C21</f>
        <v>0.35</v>
      </c>
      <c r="W22" s="235">
        <f>0.2*'6.1'!C21</f>
        <v>0.2</v>
      </c>
      <c r="X22" s="235">
        <f>0.2*'6.2'!C21</f>
        <v>0.2</v>
      </c>
      <c r="Y22" s="235">
        <f>0.3*'6.3'!I21</f>
        <v>0.3</v>
      </c>
      <c r="Z22" s="235">
        <f>0.3*'6.4'!F21</f>
        <v>0.15</v>
      </c>
      <c r="AA22" s="235">
        <f>0.2*'7.1'!D21</f>
        <v>0.2</v>
      </c>
      <c r="AB22" s="235">
        <f>0.2*'7.2'!D21</f>
        <v>0.2</v>
      </c>
    </row>
    <row r="23" spans="1:28" ht="14.25" x14ac:dyDescent="0.25">
      <c r="A23" s="232">
        <v>18</v>
      </c>
      <c r="B23" s="10" t="s">
        <v>27</v>
      </c>
      <c r="C23" s="233">
        <f>0.5*'1.1'!Q22</f>
        <v>0.5</v>
      </c>
      <c r="D23" s="233">
        <f>0.15*'2.1'!G22</f>
        <v>0.15</v>
      </c>
      <c r="E23" s="234">
        <f>0.15*'2.2'!F22</f>
        <v>0</v>
      </c>
      <c r="F23" s="235">
        <f>0.15*'2.3'!H22</f>
        <v>0</v>
      </c>
      <c r="G23" s="235">
        <f>0.15*'2.4'!AH23</f>
        <v>0</v>
      </c>
      <c r="H23" s="235">
        <f>0.05*'2.5'!I22</f>
        <v>0.05</v>
      </c>
      <c r="I23" s="235">
        <f>0.05*'2.6'!D22</f>
        <v>0.05</v>
      </c>
      <c r="J23" s="235">
        <f>0.05*'2.7'!D22</f>
        <v>0.05</v>
      </c>
      <c r="K23" s="235">
        <f>0.05*'2.8'!D22</f>
        <v>0.05</v>
      </c>
      <c r="L23" s="235">
        <f>0.05*'2.9'!D22</f>
        <v>0.05</v>
      </c>
      <c r="M23" s="235">
        <f>0.05*'2.10'!D22</f>
        <v>0.05</v>
      </c>
      <c r="N23" s="235">
        <f>0.05*'2.11'!D22</f>
        <v>0.05</v>
      </c>
      <c r="O23" s="235">
        <f>0.05*'2.12'!G22</f>
        <v>0.05</v>
      </c>
      <c r="P23" s="235">
        <f>0.2*'3.1'!G22</f>
        <v>0.2</v>
      </c>
      <c r="Q23" s="235">
        <f>0.8*'3.2'!F22</f>
        <v>0</v>
      </c>
      <c r="R23" s="235">
        <f>1*'4.1'!F22</f>
        <v>1</v>
      </c>
      <c r="S23" s="235">
        <f>0.2*'5.1'!F23</f>
        <v>0.2</v>
      </c>
      <c r="T23" s="235">
        <f>0.2*'5.2'!F22</f>
        <v>0.2</v>
      </c>
      <c r="U23" s="235">
        <f>0.25*'5.3'!C22</f>
        <v>0.25</v>
      </c>
      <c r="V23" s="235">
        <f>0.35*'5.4'!C22</f>
        <v>0.35</v>
      </c>
      <c r="W23" s="235">
        <f>0.2*'6.1'!C22</f>
        <v>0.2</v>
      </c>
      <c r="X23" s="235">
        <f>0.2*'6.2'!C22</f>
        <v>0.2</v>
      </c>
      <c r="Y23" s="235">
        <f>0.3*'6.3'!I22</f>
        <v>0.3</v>
      </c>
      <c r="Z23" s="235">
        <f>0.3*'6.4'!F22</f>
        <v>0.3</v>
      </c>
      <c r="AA23" s="235">
        <f>0.2*'7.1'!D22</f>
        <v>0.2</v>
      </c>
      <c r="AB23" s="235">
        <f>0.2*'7.2'!D22</f>
        <v>0.2</v>
      </c>
    </row>
    <row r="24" spans="1:28" ht="14.25" x14ac:dyDescent="0.25">
      <c r="A24" s="232">
        <v>19</v>
      </c>
      <c r="B24" s="10" t="s">
        <v>28</v>
      </c>
      <c r="C24" s="233">
        <f>0.5*'1.1'!Q23</f>
        <v>0</v>
      </c>
      <c r="D24" s="233">
        <f>0.15*'2.1'!G23</f>
        <v>0.15</v>
      </c>
      <c r="E24" s="234">
        <f>0.15*'2.2'!F23</f>
        <v>0</v>
      </c>
      <c r="F24" s="235">
        <f>0.15*'2.3'!H23</f>
        <v>0</v>
      </c>
      <c r="G24" s="235">
        <f>0.15*'2.4'!AH24</f>
        <v>0.15</v>
      </c>
      <c r="H24" s="235">
        <f>0.05*'2.5'!I23</f>
        <v>0.05</v>
      </c>
      <c r="I24" s="235">
        <f>0.05*'2.6'!D23</f>
        <v>0.05</v>
      </c>
      <c r="J24" s="235">
        <f>0.05*'2.7'!D23</f>
        <v>0.05</v>
      </c>
      <c r="K24" s="235">
        <f>0.05*'2.8'!D23</f>
        <v>0.05</v>
      </c>
      <c r="L24" s="235">
        <f>0.05*'2.9'!D23</f>
        <v>0.05</v>
      </c>
      <c r="M24" s="235">
        <f>0.05*'2.10'!D23</f>
        <v>0.05</v>
      </c>
      <c r="N24" s="235">
        <f>0.05*'2.11'!D23</f>
        <v>0.05</v>
      </c>
      <c r="O24" s="235">
        <f>0.05*'2.12'!G23</f>
        <v>0.05</v>
      </c>
      <c r="P24" s="235">
        <f>0.2*'3.1'!G23</f>
        <v>0.2</v>
      </c>
      <c r="Q24" s="235">
        <f>0.8*'3.2'!F23</f>
        <v>0.8</v>
      </c>
      <c r="R24" s="235">
        <f>1*'4.1'!F23</f>
        <v>1</v>
      </c>
      <c r="S24" s="235">
        <f>0.2*'5.1'!F24</f>
        <v>0.2</v>
      </c>
      <c r="T24" s="235">
        <f>0.2*'5.2'!F23</f>
        <v>0</v>
      </c>
      <c r="U24" s="235">
        <f>0.25*'5.3'!C23</f>
        <v>0.25</v>
      </c>
      <c r="V24" s="235">
        <f>0.35*'5.4'!C23</f>
        <v>0.35</v>
      </c>
      <c r="W24" s="235">
        <f>0.2*'6.1'!C23</f>
        <v>0.2</v>
      </c>
      <c r="X24" s="235">
        <f>0.2*'6.2'!C23</f>
        <v>0.2</v>
      </c>
      <c r="Y24" s="235">
        <f>0.3*'6.3'!I23</f>
        <v>0.3</v>
      </c>
      <c r="Z24" s="235">
        <f>0.3*'6.4'!F23</f>
        <v>0.3</v>
      </c>
      <c r="AA24" s="235">
        <f>0.2*'7.1'!D23</f>
        <v>0.2</v>
      </c>
      <c r="AB24" s="235">
        <f>0.2*'7.2'!D23</f>
        <v>0</v>
      </c>
    </row>
    <row r="25" spans="1:28" ht="14.25" x14ac:dyDescent="0.25">
      <c r="A25" s="232">
        <v>20</v>
      </c>
      <c r="B25" s="10" t="s">
        <v>29</v>
      </c>
      <c r="C25" s="233">
        <f>0.5*'1.1'!Q24</f>
        <v>0.5</v>
      </c>
      <c r="D25" s="233">
        <f>0.15*'2.1'!G24</f>
        <v>0.15</v>
      </c>
      <c r="E25" s="234">
        <f>0.15*'2.2'!F24</f>
        <v>0.15</v>
      </c>
      <c r="F25" s="235">
        <f>0.15*'2.3'!H24</f>
        <v>0</v>
      </c>
      <c r="G25" s="235">
        <f>0.15*'2.4'!AH25</f>
        <v>0.15</v>
      </c>
      <c r="H25" s="235">
        <f>0.05*'2.5'!I24</f>
        <v>0</v>
      </c>
      <c r="I25" s="235">
        <f>0.05*'2.6'!D24</f>
        <v>0.05</v>
      </c>
      <c r="J25" s="235">
        <f>0.05*'2.7'!D24</f>
        <v>0.05</v>
      </c>
      <c r="K25" s="235">
        <f>0.05*'2.8'!D24</f>
        <v>0.05</v>
      </c>
      <c r="L25" s="235">
        <f>0.05*'2.9'!D24</f>
        <v>0.05</v>
      </c>
      <c r="M25" s="235">
        <f>0.05*'2.10'!D24</f>
        <v>0.05</v>
      </c>
      <c r="N25" s="235">
        <f>0.05*'2.11'!D24</f>
        <v>0.05</v>
      </c>
      <c r="O25" s="235">
        <f>0.05*'2.12'!G24</f>
        <v>0.05</v>
      </c>
      <c r="P25" s="235">
        <f>0.2*'3.1'!G24</f>
        <v>0</v>
      </c>
      <c r="Q25" s="235">
        <f>0.8*'3.2'!F24</f>
        <v>0</v>
      </c>
      <c r="R25" s="235">
        <f>1*'4.1'!F24</f>
        <v>1</v>
      </c>
      <c r="S25" s="235">
        <f>0.2*'5.1'!F25</f>
        <v>0.2</v>
      </c>
      <c r="T25" s="235">
        <f>0.2*'5.2'!F24</f>
        <v>0.2</v>
      </c>
      <c r="U25" s="235">
        <f>0.25*'5.3'!C24</f>
        <v>0.25</v>
      </c>
      <c r="V25" s="235">
        <f>0.35*'5.4'!C24</f>
        <v>0.35</v>
      </c>
      <c r="W25" s="235">
        <f>0.2*'6.1'!C24</f>
        <v>0.2</v>
      </c>
      <c r="X25" s="235">
        <f>0.2*'6.2'!C24</f>
        <v>0.2</v>
      </c>
      <c r="Y25" s="235">
        <f>0.3*'6.3'!I24</f>
        <v>0</v>
      </c>
      <c r="Z25" s="235">
        <f>0.3*'6.4'!F24</f>
        <v>0</v>
      </c>
      <c r="AA25" s="235">
        <f>0.2*'7.1'!D24</f>
        <v>0</v>
      </c>
      <c r="AB25" s="235">
        <f>0.2*'7.2'!D24</f>
        <v>0.2</v>
      </c>
    </row>
    <row r="26" spans="1:28" ht="14.25" x14ac:dyDescent="0.25">
      <c r="A26" s="232">
        <v>21</v>
      </c>
      <c r="B26" s="10" t="s">
        <v>30</v>
      </c>
      <c r="C26" s="233">
        <f>0.5*'1.1'!Q25</f>
        <v>0</v>
      </c>
      <c r="D26" s="233">
        <f>0.15*'2.1'!G25</f>
        <v>0.15</v>
      </c>
      <c r="E26" s="234">
        <f>0.15*'2.2'!F25</f>
        <v>0</v>
      </c>
      <c r="F26" s="235">
        <f>0.15*'2.3'!H25</f>
        <v>0</v>
      </c>
      <c r="G26" s="235">
        <f>0.15*'2.4'!AH26</f>
        <v>0.15</v>
      </c>
      <c r="H26" s="235">
        <f>0.05*'2.5'!I25</f>
        <v>0.05</v>
      </c>
      <c r="I26" s="235">
        <f>0.05*'2.6'!D25</f>
        <v>0.05</v>
      </c>
      <c r="J26" s="235">
        <f>0.05*'2.7'!D25</f>
        <v>0.05</v>
      </c>
      <c r="K26" s="235">
        <f>0.05*'2.8'!D25</f>
        <v>0.05</v>
      </c>
      <c r="L26" s="235">
        <f>0.05*'2.9'!D25</f>
        <v>0.05</v>
      </c>
      <c r="M26" s="235">
        <f>0.05*'2.10'!D25</f>
        <v>0.05</v>
      </c>
      <c r="N26" s="235">
        <f>0.05*'2.11'!D25</f>
        <v>0</v>
      </c>
      <c r="O26" s="235">
        <f>0.05*'2.12'!G25</f>
        <v>0</v>
      </c>
      <c r="P26" s="235">
        <f>0.2*'3.1'!G25</f>
        <v>0</v>
      </c>
      <c r="Q26" s="235">
        <f>0.8*'3.2'!F25</f>
        <v>0</v>
      </c>
      <c r="R26" s="235">
        <f>1*'4.1'!F25</f>
        <v>1</v>
      </c>
      <c r="S26" s="235">
        <f>0.2*'5.1'!F26</f>
        <v>0.2</v>
      </c>
      <c r="T26" s="235">
        <f>0.2*'5.2'!F25</f>
        <v>0.2</v>
      </c>
      <c r="U26" s="235">
        <f>0.25*'5.3'!C25</f>
        <v>0.25</v>
      </c>
      <c r="V26" s="235">
        <f>0.35*'5.4'!C25</f>
        <v>0.35</v>
      </c>
      <c r="W26" s="235">
        <f>0.2*'6.1'!C25</f>
        <v>0.2</v>
      </c>
      <c r="X26" s="235">
        <f>0.2*'6.2'!C25</f>
        <v>0.2</v>
      </c>
      <c r="Y26" s="235">
        <f>0.3*'6.3'!I25</f>
        <v>0.3</v>
      </c>
      <c r="Z26" s="235">
        <f>0.3*'6.4'!F25</f>
        <v>0.3</v>
      </c>
      <c r="AA26" s="235">
        <f>0.2*'7.1'!D25</f>
        <v>0.2</v>
      </c>
      <c r="AB26" s="235">
        <f>0.2*'7.2'!D25</f>
        <v>0.2</v>
      </c>
    </row>
    <row r="27" spans="1:28" ht="14.25" x14ac:dyDescent="0.25">
      <c r="A27" s="232">
        <v>22</v>
      </c>
      <c r="B27" s="10" t="s">
        <v>31</v>
      </c>
      <c r="C27" s="233">
        <f>0.5*'1.1'!Q26</f>
        <v>0</v>
      </c>
      <c r="D27" s="233">
        <f>0.15*'2.1'!G26</f>
        <v>0.15</v>
      </c>
      <c r="E27" s="234">
        <f>0.15*'2.2'!F26</f>
        <v>0</v>
      </c>
      <c r="F27" s="235">
        <f>0.15*'2.3'!H26</f>
        <v>0</v>
      </c>
      <c r="G27" s="235">
        <f>0.15*'2.4'!AH27</f>
        <v>0</v>
      </c>
      <c r="H27" s="235">
        <f>0.05*'2.5'!I26</f>
        <v>0.05</v>
      </c>
      <c r="I27" s="235">
        <f>0.05*'2.6'!D26</f>
        <v>0.05</v>
      </c>
      <c r="J27" s="235">
        <f>0.05*'2.7'!D26</f>
        <v>0.05</v>
      </c>
      <c r="K27" s="235">
        <f>0.05*'2.8'!D26</f>
        <v>0.05</v>
      </c>
      <c r="L27" s="235">
        <f>0.05*'2.9'!D26</f>
        <v>0.05</v>
      </c>
      <c r="M27" s="235">
        <f>0.05*'2.10'!D26</f>
        <v>0.05</v>
      </c>
      <c r="N27" s="235">
        <f>0.05*'2.11'!D26</f>
        <v>0.05</v>
      </c>
      <c r="O27" s="235">
        <f>0.05*'2.12'!G26</f>
        <v>0.05</v>
      </c>
      <c r="P27" s="235">
        <f>0.2*'3.1'!G26</f>
        <v>0.2</v>
      </c>
      <c r="Q27" s="235">
        <f>0.8*'3.2'!F26</f>
        <v>0</v>
      </c>
      <c r="R27" s="235">
        <f>1*'4.1'!F26</f>
        <v>1</v>
      </c>
      <c r="S27" s="235">
        <f>0.2*'5.1'!F27</f>
        <v>0</v>
      </c>
      <c r="T27" s="235">
        <f>0.2*'5.2'!F26</f>
        <v>0.2</v>
      </c>
      <c r="U27" s="235">
        <f>0.25*'5.3'!C26</f>
        <v>0.25</v>
      </c>
      <c r="V27" s="235">
        <f>0.35*'5.4'!C26</f>
        <v>0.35</v>
      </c>
      <c r="W27" s="235">
        <f>0.2*'6.1'!C26</f>
        <v>0</v>
      </c>
      <c r="X27" s="235">
        <f>0.2*'6.2'!C26</f>
        <v>0.2</v>
      </c>
      <c r="Y27" s="235">
        <f>0.3*'6.3'!I26</f>
        <v>0.3</v>
      </c>
      <c r="Z27" s="235">
        <f>0.3*'6.4'!F26</f>
        <v>0.3</v>
      </c>
      <c r="AA27" s="235">
        <f>0.2*'7.1'!D26</f>
        <v>0.2</v>
      </c>
      <c r="AB27" s="235">
        <f>0.2*'7.2'!D26</f>
        <v>0.2</v>
      </c>
    </row>
    <row r="28" spans="1:28" ht="14.25" x14ac:dyDescent="0.25">
      <c r="A28" s="232">
        <v>23</v>
      </c>
      <c r="B28" s="10" t="s">
        <v>32</v>
      </c>
      <c r="C28" s="233">
        <f>0.5*'1.1'!Q27</f>
        <v>0</v>
      </c>
      <c r="D28" s="233">
        <f>0.15*'2.1'!G27</f>
        <v>0.15</v>
      </c>
      <c r="E28" s="233">
        <f>0.15*'2.2'!F27</f>
        <v>0.15</v>
      </c>
      <c r="F28" s="235">
        <f>0.15*'2.3'!H27</f>
        <v>0</v>
      </c>
      <c r="G28" s="235">
        <f>0.15*'2.4'!AH28</f>
        <v>0.15</v>
      </c>
      <c r="H28" s="235">
        <f>0.05*'2.5'!I27</f>
        <v>0.05</v>
      </c>
      <c r="I28" s="235">
        <f>0.05*'2.6'!D27</f>
        <v>0.05</v>
      </c>
      <c r="J28" s="235">
        <f>0.05*'2.7'!D27</f>
        <v>0.05</v>
      </c>
      <c r="K28" s="235">
        <f>0.05*'2.8'!D27</f>
        <v>0.05</v>
      </c>
      <c r="L28" s="235">
        <f>0.05*'2.9'!D27</f>
        <v>0.05</v>
      </c>
      <c r="M28" s="235">
        <f>0.05*'2.10'!D27</f>
        <v>0.05</v>
      </c>
      <c r="N28" s="235">
        <f>0.05*'2.11'!D27</f>
        <v>0.05</v>
      </c>
      <c r="O28" s="235">
        <f>0.05*'2.12'!G27</f>
        <v>0.05</v>
      </c>
      <c r="P28" s="235">
        <f>0.2*'3.1'!G27</f>
        <v>0.2</v>
      </c>
      <c r="Q28" s="235">
        <f>0.8*'3.2'!F27</f>
        <v>0.8</v>
      </c>
      <c r="R28" s="235">
        <f>1*'4.1'!F27</f>
        <v>1</v>
      </c>
      <c r="S28" s="235">
        <f>0.2*'5.1'!F28</f>
        <v>0.2</v>
      </c>
      <c r="T28" s="235">
        <f>0.2*'5.2'!F27</f>
        <v>0.2</v>
      </c>
      <c r="U28" s="235">
        <f>0.25*'5.3'!C27</f>
        <v>0.25</v>
      </c>
      <c r="V28" s="235">
        <f>0.35*'5.4'!C27</f>
        <v>0.35</v>
      </c>
      <c r="W28" s="235">
        <f>0.2*'6.1'!C27</f>
        <v>0.2</v>
      </c>
      <c r="X28" s="235">
        <f>0.2*'6.2'!C27</f>
        <v>0.2</v>
      </c>
      <c r="Y28" s="235">
        <f>0.3*'6.3'!I27</f>
        <v>0.3</v>
      </c>
      <c r="Z28" s="235">
        <f>0.3*'6.4'!F27</f>
        <v>0.3</v>
      </c>
      <c r="AA28" s="235">
        <f>0.2*'7.1'!D27</f>
        <v>0</v>
      </c>
      <c r="AB28" s="235">
        <f>0.2*'7.2'!D27</f>
        <v>0.2</v>
      </c>
    </row>
    <row r="29" spans="1:28" ht="14.25" x14ac:dyDescent="0.25">
      <c r="A29" s="232">
        <v>24</v>
      </c>
      <c r="B29" s="10" t="s">
        <v>33</v>
      </c>
      <c r="C29" s="233">
        <f>0.5*'1.1'!Q28</f>
        <v>0</v>
      </c>
      <c r="D29" s="234">
        <f>0.15*'2.1'!G28</f>
        <v>0</v>
      </c>
      <c r="E29" s="234">
        <f>0.15*'2.2'!F28</f>
        <v>0</v>
      </c>
      <c r="F29" s="235">
        <f>0.15*'2.3'!H28</f>
        <v>0.15</v>
      </c>
      <c r="G29" s="235">
        <f>0.15*'2.4'!AH29</f>
        <v>0.15</v>
      </c>
      <c r="H29" s="235">
        <f>0.05*'2.5'!I28</f>
        <v>0.05</v>
      </c>
      <c r="I29" s="235">
        <f>0.05*'2.6'!D28</f>
        <v>0.05</v>
      </c>
      <c r="J29" s="235">
        <f>0.05*'2.7'!D28</f>
        <v>0.05</v>
      </c>
      <c r="K29" s="235">
        <f>0.05*'2.8'!D28</f>
        <v>0.05</v>
      </c>
      <c r="L29" s="235">
        <f>0.05*'2.9'!D28</f>
        <v>0.05</v>
      </c>
      <c r="M29" s="235">
        <f>0.05*'2.10'!D28</f>
        <v>0.05</v>
      </c>
      <c r="N29" s="235">
        <f>0.05*'2.11'!D28</f>
        <v>0.05</v>
      </c>
      <c r="O29" s="235">
        <f>0.05*'2.12'!G28</f>
        <v>0.05</v>
      </c>
      <c r="P29" s="235">
        <f>0.2*'3.1'!G28</f>
        <v>0.2</v>
      </c>
      <c r="Q29" s="235">
        <f>0.8*'3.2'!F28</f>
        <v>0.8</v>
      </c>
      <c r="R29" s="235">
        <f>1*'4.1'!F28</f>
        <v>1</v>
      </c>
      <c r="S29" s="235">
        <f>0.2*'5.1'!F29</f>
        <v>0.2</v>
      </c>
      <c r="T29" s="235">
        <f>0.2*'5.2'!F28</f>
        <v>0.2</v>
      </c>
      <c r="U29" s="235">
        <f>0.25*'5.3'!C28</f>
        <v>0.25</v>
      </c>
      <c r="V29" s="235">
        <f>0.35*'5.4'!C28</f>
        <v>0.35</v>
      </c>
      <c r="W29" s="235">
        <f>0.2*'6.1'!C28</f>
        <v>0.2</v>
      </c>
      <c r="X29" s="235">
        <f>0.2*'6.2'!C28</f>
        <v>0.2</v>
      </c>
      <c r="Y29" s="235">
        <f>0.3*'6.3'!I28</f>
        <v>0.3</v>
      </c>
      <c r="Z29" s="235">
        <f>0.3*'6.4'!F28</f>
        <v>0</v>
      </c>
      <c r="AA29" s="235">
        <f>0.2*'7.1'!D28</f>
        <v>0.2</v>
      </c>
      <c r="AB29" s="235">
        <f>0.2*'7.2'!D28</f>
        <v>0</v>
      </c>
    </row>
    <row r="30" spans="1:28" ht="14.25" x14ac:dyDescent="0.25">
      <c r="A30" s="232">
        <v>25</v>
      </c>
      <c r="B30" s="10" t="s">
        <v>34</v>
      </c>
      <c r="C30" s="233">
        <f>0.5*'1.1'!Q29</f>
        <v>0</v>
      </c>
      <c r="D30" s="233">
        <f>0.15*'2.1'!G29</f>
        <v>0.15</v>
      </c>
      <c r="E30" s="234">
        <f>0.15*'2.2'!F29</f>
        <v>0</v>
      </c>
      <c r="F30" s="235">
        <f>0.15*'2.3'!H29</f>
        <v>0</v>
      </c>
      <c r="G30" s="235">
        <f>0.15*'2.4'!AH30</f>
        <v>0.15</v>
      </c>
      <c r="H30" s="235">
        <f>0.05*'2.5'!I29</f>
        <v>0.05</v>
      </c>
      <c r="I30" s="235">
        <f>0.05*'2.6'!D29</f>
        <v>0.05</v>
      </c>
      <c r="J30" s="235">
        <f>0.05*'2.7'!D29</f>
        <v>0.05</v>
      </c>
      <c r="K30" s="235">
        <f>0.05*'2.8'!D29</f>
        <v>0.05</v>
      </c>
      <c r="L30" s="235">
        <f>0.05*'2.9'!D29</f>
        <v>0.05</v>
      </c>
      <c r="M30" s="235">
        <f>0.05*'2.10'!D29</f>
        <v>0.05</v>
      </c>
      <c r="N30" s="235">
        <f>0.05*'2.11'!D29</f>
        <v>0.05</v>
      </c>
      <c r="O30" s="235">
        <f>0.05*'2.12'!G29</f>
        <v>0.05</v>
      </c>
      <c r="P30" s="235">
        <f>0.2*'3.1'!G29</f>
        <v>0</v>
      </c>
      <c r="Q30" s="235">
        <f>0.8*'3.2'!F29</f>
        <v>0</v>
      </c>
      <c r="R30" s="235">
        <f>1*'4.1'!F29</f>
        <v>1</v>
      </c>
      <c r="S30" s="235">
        <f>0.2*'5.1'!F30</f>
        <v>0.2</v>
      </c>
      <c r="T30" s="235">
        <f>0.2*'5.2'!F29</f>
        <v>0.2</v>
      </c>
      <c r="U30" s="235">
        <f>0.25*'5.3'!C29</f>
        <v>0.25</v>
      </c>
      <c r="V30" s="235">
        <f>0.35*'5.4'!C29</f>
        <v>0.35</v>
      </c>
      <c r="W30" s="235">
        <f>0.2*'6.1'!C29</f>
        <v>0</v>
      </c>
      <c r="X30" s="235">
        <f>0.2*'6.2'!C29</f>
        <v>0.2</v>
      </c>
      <c r="Y30" s="235">
        <f>0.3*'6.3'!I29</f>
        <v>0.3</v>
      </c>
      <c r="Z30" s="235">
        <f>0.3*'6.4'!F29</f>
        <v>0.15</v>
      </c>
      <c r="AA30" s="235">
        <f>0.2*'7.1'!D29</f>
        <v>0.2</v>
      </c>
      <c r="AB30" s="235">
        <f>0.2*'7.2'!D29</f>
        <v>0.2</v>
      </c>
    </row>
    <row r="31" spans="1:28" ht="14.25" x14ac:dyDescent="0.25">
      <c r="A31" s="232">
        <v>26</v>
      </c>
      <c r="B31" s="10" t="s">
        <v>35</v>
      </c>
      <c r="C31" s="233">
        <f>0.5*'1.1'!Q30</f>
        <v>0</v>
      </c>
      <c r="D31" s="234">
        <f>0.15*'2.1'!G30</f>
        <v>0</v>
      </c>
      <c r="E31" s="234">
        <f>0.15*'2.2'!F30</f>
        <v>0</v>
      </c>
      <c r="F31" s="235">
        <f>0.15*'2.3'!H30</f>
        <v>0</v>
      </c>
      <c r="G31" s="235">
        <f>0.15*'2.4'!AH31</f>
        <v>0</v>
      </c>
      <c r="H31" s="235">
        <f>0.05*'2.5'!I30</f>
        <v>0.05</v>
      </c>
      <c r="I31" s="235">
        <f>0.05*'2.6'!D30</f>
        <v>0.05</v>
      </c>
      <c r="J31" s="235">
        <f>0.05*'2.7'!D30</f>
        <v>0.05</v>
      </c>
      <c r="K31" s="235">
        <f>0.05*'2.8'!D30</f>
        <v>0.05</v>
      </c>
      <c r="L31" s="235">
        <f>0.05*'2.9'!D30</f>
        <v>0.05</v>
      </c>
      <c r="M31" s="235">
        <f>0.05*'2.10'!D30</f>
        <v>0.05</v>
      </c>
      <c r="N31" s="235">
        <f>0.05*'2.11'!D30</f>
        <v>0.05</v>
      </c>
      <c r="O31" s="235">
        <f>0.05*'2.12'!G30</f>
        <v>0.05</v>
      </c>
      <c r="P31" s="235">
        <f>0.2*'3.1'!G30</f>
        <v>0.2</v>
      </c>
      <c r="Q31" s="235">
        <f>0.8*'3.2'!F30</f>
        <v>0</v>
      </c>
      <c r="R31" s="235">
        <f>1*'4.1'!F30</f>
        <v>1</v>
      </c>
      <c r="S31" s="235">
        <f>0.2*'5.1'!F31</f>
        <v>0.2</v>
      </c>
      <c r="T31" s="235">
        <f>0.2*'5.2'!F30</f>
        <v>0.2</v>
      </c>
      <c r="U31" s="235">
        <f>0.25*'5.3'!C30</f>
        <v>0.25</v>
      </c>
      <c r="V31" s="235">
        <f>0.35*'5.4'!C30</f>
        <v>0.35</v>
      </c>
      <c r="W31" s="235">
        <f>0.2*'6.1'!C30</f>
        <v>0.2</v>
      </c>
      <c r="X31" s="235">
        <f>0.2*'6.2'!C30</f>
        <v>0.2</v>
      </c>
      <c r="Y31" s="235">
        <f>0.3*'6.3'!I30</f>
        <v>0.3</v>
      </c>
      <c r="Z31" s="235">
        <f>0.3*'6.4'!F30</f>
        <v>0</v>
      </c>
      <c r="AA31" s="235">
        <f>0.2*'7.1'!D30</f>
        <v>0.2</v>
      </c>
      <c r="AB31" s="235">
        <f>0.2*'7.2'!D30</f>
        <v>0.2</v>
      </c>
    </row>
    <row r="32" spans="1:28" ht="14.25" x14ac:dyDescent="0.25">
      <c r="A32" s="232">
        <v>27</v>
      </c>
      <c r="B32" s="10" t="s">
        <v>36</v>
      </c>
      <c r="C32" s="233">
        <f>0.5*'1.1'!Q31</f>
        <v>0</v>
      </c>
      <c r="D32" s="234">
        <f>0.15*'2.1'!G31</f>
        <v>0</v>
      </c>
      <c r="E32" s="234">
        <f>0.15*'2.2'!F31</f>
        <v>0</v>
      </c>
      <c r="F32" s="235">
        <f>0.15*'2.3'!H31</f>
        <v>0</v>
      </c>
      <c r="G32" s="235">
        <f>0.15*'2.4'!AH32</f>
        <v>0.15</v>
      </c>
      <c r="H32" s="235">
        <f>0.05*'2.5'!I31</f>
        <v>0.05</v>
      </c>
      <c r="I32" s="235">
        <f>0.05*'2.6'!D31</f>
        <v>0.05</v>
      </c>
      <c r="J32" s="235">
        <f>0.05*'2.7'!D31</f>
        <v>0.05</v>
      </c>
      <c r="K32" s="235">
        <f>0.05*'2.8'!D31</f>
        <v>0.05</v>
      </c>
      <c r="L32" s="235">
        <f>0.05*'2.9'!D31</f>
        <v>0.05</v>
      </c>
      <c r="M32" s="235">
        <f>0.05*'2.10'!D31</f>
        <v>0.05</v>
      </c>
      <c r="N32" s="235">
        <f>0.05*'2.11'!D31</f>
        <v>0.05</v>
      </c>
      <c r="O32" s="235">
        <f>0.05*'2.12'!G31</f>
        <v>0.05</v>
      </c>
      <c r="P32" s="235">
        <f>0.2*'3.1'!G31</f>
        <v>0.2</v>
      </c>
      <c r="Q32" s="235">
        <f>0.8*'3.2'!F31</f>
        <v>0</v>
      </c>
      <c r="R32" s="235">
        <f>1*'4.1'!F31</f>
        <v>0</v>
      </c>
      <c r="S32" s="235">
        <f>0.2*'5.1'!F32</f>
        <v>0.2</v>
      </c>
      <c r="T32" s="235">
        <f>0.2*'5.2'!F31</f>
        <v>0.2</v>
      </c>
      <c r="U32" s="235">
        <f>0.25*'5.3'!C31</f>
        <v>0.25</v>
      </c>
      <c r="V32" s="235">
        <f>0.35*'5.4'!C31</f>
        <v>0.35</v>
      </c>
      <c r="W32" s="235">
        <f>0.2*'6.1'!C31</f>
        <v>0</v>
      </c>
      <c r="X32" s="235">
        <f>0.2*'6.2'!C31</f>
        <v>0.2</v>
      </c>
      <c r="Y32" s="235">
        <f>0.3*'6.3'!I31</f>
        <v>0</v>
      </c>
      <c r="Z32" s="235">
        <f>0.3*'6.4'!F31</f>
        <v>0.3</v>
      </c>
      <c r="AA32" s="235">
        <f>0.2*'7.1'!D31</f>
        <v>0.2</v>
      </c>
      <c r="AB32" s="235">
        <f>0.2*'7.2'!D31</f>
        <v>0</v>
      </c>
    </row>
    <row r="33" spans="1:28" ht="14.25" x14ac:dyDescent="0.25">
      <c r="A33" s="232">
        <v>28</v>
      </c>
      <c r="B33" s="10" t="s">
        <v>37</v>
      </c>
      <c r="C33" s="233">
        <f>0.5*'1.1'!Q32</f>
        <v>0</v>
      </c>
      <c r="D33" s="234">
        <f>0.15*'2.1'!G32</f>
        <v>0</v>
      </c>
      <c r="E33" s="234">
        <f>0.15*'2.2'!F32</f>
        <v>0</v>
      </c>
      <c r="F33" s="235">
        <f>0.15*'2.3'!H32</f>
        <v>0</v>
      </c>
      <c r="G33" s="235">
        <f>0.15*'2.4'!AH33</f>
        <v>0.15</v>
      </c>
      <c r="H33" s="235">
        <f>0.05*'2.5'!I32</f>
        <v>0.05</v>
      </c>
      <c r="I33" s="235">
        <f>0.05*'2.6'!D32</f>
        <v>0.05</v>
      </c>
      <c r="J33" s="235">
        <f>0.05*'2.7'!D32</f>
        <v>0.05</v>
      </c>
      <c r="K33" s="235">
        <f>0.05*'2.8'!D32</f>
        <v>0.05</v>
      </c>
      <c r="L33" s="235">
        <f>0.05*'2.9'!D32</f>
        <v>0.05</v>
      </c>
      <c r="M33" s="235">
        <f>0.05*'2.10'!D32</f>
        <v>0.05</v>
      </c>
      <c r="N33" s="235">
        <f>0.05*'2.11'!D32</f>
        <v>0.05</v>
      </c>
      <c r="O33" s="235">
        <f>0.05*'2.12'!G32</f>
        <v>0.05</v>
      </c>
      <c r="P33" s="235">
        <f>0.2*'3.1'!G32</f>
        <v>0</v>
      </c>
      <c r="Q33" s="235">
        <f>0.8*'3.2'!F32</f>
        <v>0</v>
      </c>
      <c r="R33" s="235">
        <f>1*'4.1'!F32</f>
        <v>1</v>
      </c>
      <c r="S33" s="235">
        <f>0.2*'5.1'!F33</f>
        <v>0.2</v>
      </c>
      <c r="T33" s="235">
        <f>0.2*'5.2'!F32</f>
        <v>0.2</v>
      </c>
      <c r="U33" s="235">
        <f>0.25*'5.3'!C32</f>
        <v>0.25</v>
      </c>
      <c r="V33" s="235">
        <f>0.35*'5.4'!C32</f>
        <v>0.35</v>
      </c>
      <c r="W33" s="235">
        <f>0.2*'6.1'!C32</f>
        <v>0.2</v>
      </c>
      <c r="X33" s="235">
        <f>0.2*'6.2'!C32</f>
        <v>0.2</v>
      </c>
      <c r="Y33" s="235">
        <f>0.3*'6.3'!I32</f>
        <v>0.3</v>
      </c>
      <c r="Z33" s="235">
        <f>0.3*'6.4'!F32</f>
        <v>0.15</v>
      </c>
      <c r="AA33" s="235">
        <f>0.2*'7.1'!D32</f>
        <v>0.2</v>
      </c>
      <c r="AB33" s="235">
        <f>0.2*'7.2'!D32</f>
        <v>0.2</v>
      </c>
    </row>
    <row r="34" spans="1:28" ht="14.25" x14ac:dyDescent="0.25">
      <c r="A34" s="232">
        <v>29</v>
      </c>
      <c r="B34" s="10" t="s">
        <v>38</v>
      </c>
      <c r="C34" s="233">
        <f>0.5*'1.1'!Q33</f>
        <v>0</v>
      </c>
      <c r="D34" s="234">
        <f>0.15*'2.1'!G33</f>
        <v>0</v>
      </c>
      <c r="E34" s="234">
        <f>0.15*'2.2'!F33</f>
        <v>0</v>
      </c>
      <c r="F34" s="235">
        <f>0.15*'2.3'!H33</f>
        <v>0</v>
      </c>
      <c r="G34" s="235">
        <f>0.15*'2.4'!AH34</f>
        <v>0</v>
      </c>
      <c r="H34" s="235">
        <f>0.05*'2.5'!I33</f>
        <v>0.05</v>
      </c>
      <c r="I34" s="235">
        <f>0.05*'2.6'!D33</f>
        <v>0.05</v>
      </c>
      <c r="J34" s="235">
        <f>0.05*'2.7'!D33</f>
        <v>0.05</v>
      </c>
      <c r="K34" s="235">
        <f>0.05*'2.8'!D33</f>
        <v>0.05</v>
      </c>
      <c r="L34" s="235">
        <f>0.05*'2.9'!D33</f>
        <v>0.05</v>
      </c>
      <c r="M34" s="235">
        <f>0.05*'2.10'!D33</f>
        <v>0.05</v>
      </c>
      <c r="N34" s="235">
        <f>0.05*'2.11'!D33</f>
        <v>0.05</v>
      </c>
      <c r="O34" s="235">
        <f>0.05*'2.12'!G33</f>
        <v>0.05</v>
      </c>
      <c r="P34" s="235">
        <f>0.2*'3.1'!G33</f>
        <v>0.2</v>
      </c>
      <c r="Q34" s="235">
        <f>0.8*'3.2'!F33</f>
        <v>0.8</v>
      </c>
      <c r="R34" s="235">
        <f>1*'4.1'!F33</f>
        <v>1</v>
      </c>
      <c r="S34" s="235">
        <f>0.2*'5.1'!F34</f>
        <v>0.2</v>
      </c>
      <c r="T34" s="235">
        <f>0.2*'5.2'!F33</f>
        <v>0.2</v>
      </c>
      <c r="U34" s="235">
        <f>0.25*'5.3'!C33</f>
        <v>0.25</v>
      </c>
      <c r="V34" s="235">
        <f>0.35*'5.4'!C33</f>
        <v>0.35</v>
      </c>
      <c r="W34" s="235">
        <f>0.2*'6.1'!C33</f>
        <v>0.2</v>
      </c>
      <c r="X34" s="235">
        <f>0.2*'6.2'!C33</f>
        <v>0.2</v>
      </c>
      <c r="Y34" s="235">
        <f>0.3*'6.3'!I33</f>
        <v>0.3</v>
      </c>
      <c r="Z34" s="235">
        <f>0.3*'6.4'!F33</f>
        <v>0.3</v>
      </c>
      <c r="AA34" s="235">
        <f>0.2*'7.1'!D33</f>
        <v>0.2</v>
      </c>
      <c r="AB34" s="235">
        <f>0.2*'7.2'!D33</f>
        <v>0.2</v>
      </c>
    </row>
    <row r="35" spans="1:28" ht="14.25" x14ac:dyDescent="0.25">
      <c r="A35" s="232">
        <v>30</v>
      </c>
      <c r="B35" s="10" t="s">
        <v>39</v>
      </c>
      <c r="C35" s="233">
        <f>0.5*'1.1'!Q34</f>
        <v>0</v>
      </c>
      <c r="D35" s="234">
        <f>0.15*'2.1'!G34</f>
        <v>0</v>
      </c>
      <c r="E35" s="234">
        <f>0.15*'2.2'!F34</f>
        <v>0</v>
      </c>
      <c r="F35" s="235">
        <f>0.15*'2.3'!H34</f>
        <v>0</v>
      </c>
      <c r="G35" s="235">
        <f>0.15*'2.4'!AH35</f>
        <v>0</v>
      </c>
      <c r="H35" s="235">
        <f>0.05*'2.5'!I34</f>
        <v>0.05</v>
      </c>
      <c r="I35" s="235">
        <f>0.05*'2.6'!D34</f>
        <v>0.05</v>
      </c>
      <c r="J35" s="235">
        <f>0.05*'2.7'!D34</f>
        <v>0.05</v>
      </c>
      <c r="K35" s="235">
        <f>0.05*'2.8'!D34</f>
        <v>0.05</v>
      </c>
      <c r="L35" s="235">
        <f>0.05*'2.9'!D34</f>
        <v>0.05</v>
      </c>
      <c r="M35" s="235">
        <f>0.05*'2.10'!D34</f>
        <v>0.05</v>
      </c>
      <c r="N35" s="235">
        <f>0.05*'2.11'!D34</f>
        <v>0.05</v>
      </c>
      <c r="O35" s="235">
        <f>0.05*'2.12'!G34</f>
        <v>0.05</v>
      </c>
      <c r="P35" s="235">
        <f>0.2*'3.1'!G34</f>
        <v>0.2</v>
      </c>
      <c r="Q35" s="235">
        <f>0.8*'3.2'!F34</f>
        <v>0</v>
      </c>
      <c r="R35" s="235">
        <f>1*'4.1'!F34</f>
        <v>1</v>
      </c>
      <c r="S35" s="235">
        <f>0.2*'5.1'!F35</f>
        <v>0.2</v>
      </c>
      <c r="T35" s="235">
        <f>0.2*'5.2'!F34</f>
        <v>0</v>
      </c>
      <c r="U35" s="235">
        <f>0.25*'5.3'!C34</f>
        <v>0.25</v>
      </c>
      <c r="V35" s="235">
        <f>0.35*'5.4'!C34</f>
        <v>0.35</v>
      </c>
      <c r="W35" s="235">
        <f>0.2*'6.1'!C34</f>
        <v>0.2</v>
      </c>
      <c r="X35" s="235">
        <f>0.2*'6.2'!C34</f>
        <v>0.2</v>
      </c>
      <c r="Y35" s="235">
        <f>0.3*'6.3'!I34</f>
        <v>0</v>
      </c>
      <c r="Z35" s="235">
        <f>0.3*'6.4'!F34</f>
        <v>0</v>
      </c>
      <c r="AA35" s="235">
        <f>0.2*'7.1'!D34</f>
        <v>0.2</v>
      </c>
      <c r="AB35" s="235">
        <f>0.2*'7.2'!D34</f>
        <v>0.2</v>
      </c>
    </row>
    <row r="36" spans="1:28" ht="14.25" x14ac:dyDescent="0.25">
      <c r="A36" s="232">
        <v>31</v>
      </c>
      <c r="B36" s="10" t="s">
        <v>40</v>
      </c>
      <c r="C36" s="233">
        <f>0.5*'1.1'!Q35</f>
        <v>0.5</v>
      </c>
      <c r="D36" s="234">
        <f>0.15*'2.1'!G35</f>
        <v>0</v>
      </c>
      <c r="E36" s="234">
        <f>0.15*'2.2'!F35</f>
        <v>0.15</v>
      </c>
      <c r="F36" s="235">
        <f>0.15*'2.3'!H35</f>
        <v>0</v>
      </c>
      <c r="G36" s="235">
        <f>0.15*'2.4'!AH36</f>
        <v>0.15</v>
      </c>
      <c r="H36" s="235">
        <f>0.05*'2.5'!I35</f>
        <v>0.05</v>
      </c>
      <c r="I36" s="235">
        <f>0.05*'2.6'!D35</f>
        <v>0.05</v>
      </c>
      <c r="J36" s="235">
        <f>0.05*'2.7'!D35</f>
        <v>0.05</v>
      </c>
      <c r="K36" s="235">
        <f>0.05*'2.8'!D35</f>
        <v>0.05</v>
      </c>
      <c r="L36" s="235">
        <f>0.05*'2.9'!D35</f>
        <v>0.05</v>
      </c>
      <c r="M36" s="235">
        <f>0.05*'2.10'!D35</f>
        <v>0.05</v>
      </c>
      <c r="N36" s="235">
        <f>0.05*'2.11'!D35</f>
        <v>0.05</v>
      </c>
      <c r="O36" s="235">
        <f>0.05*'2.12'!G35</f>
        <v>0.05</v>
      </c>
      <c r="P36" s="235">
        <f>0.2*'3.1'!G35</f>
        <v>0.2</v>
      </c>
      <c r="Q36" s="235">
        <f>0.8*'3.2'!F35</f>
        <v>0.8</v>
      </c>
      <c r="R36" s="235">
        <f>1*'4.1'!F35</f>
        <v>1</v>
      </c>
      <c r="S36" s="235">
        <f>0.2*'5.1'!F36</f>
        <v>0.2</v>
      </c>
      <c r="T36" s="235">
        <f>0.2*'5.2'!F35</f>
        <v>0.2</v>
      </c>
      <c r="U36" s="235">
        <f>0.25*'5.3'!C35</f>
        <v>0.25</v>
      </c>
      <c r="V36" s="235">
        <f>0.35*'5.4'!C35</f>
        <v>0.35</v>
      </c>
      <c r="W36" s="235">
        <f>0.2*'6.1'!C35</f>
        <v>0.2</v>
      </c>
      <c r="X36" s="235">
        <f>0.2*'6.2'!C35</f>
        <v>0.2</v>
      </c>
      <c r="Y36" s="235">
        <f>0.3*'6.3'!I35</f>
        <v>0.3</v>
      </c>
      <c r="Z36" s="235">
        <f>0.3*'6.4'!F35</f>
        <v>0</v>
      </c>
      <c r="AA36" s="235">
        <f>0.2*'7.1'!D35</f>
        <v>0.2</v>
      </c>
      <c r="AB36" s="235">
        <f>0.2*'7.2'!D35</f>
        <v>0.2</v>
      </c>
    </row>
    <row r="37" spans="1:28" ht="14.25" x14ac:dyDescent="0.25">
      <c r="A37" s="232">
        <v>32</v>
      </c>
      <c r="B37" s="10" t="s">
        <v>41</v>
      </c>
      <c r="C37" s="233">
        <f>0.5*'1.1'!Q36</f>
        <v>0</v>
      </c>
      <c r="D37" s="234">
        <f>0.15*'2.1'!G36</f>
        <v>0</v>
      </c>
      <c r="E37" s="234">
        <f>0.15*'2.2'!F36</f>
        <v>0</v>
      </c>
      <c r="F37" s="235">
        <f>0.15*'2.3'!H36</f>
        <v>0</v>
      </c>
      <c r="G37" s="235">
        <f>0.15*'2.4'!AH37</f>
        <v>0.15</v>
      </c>
      <c r="H37" s="235">
        <f>0.05*'2.5'!I36</f>
        <v>0.05</v>
      </c>
      <c r="I37" s="235">
        <f>0.05*'2.6'!D36</f>
        <v>0.05</v>
      </c>
      <c r="J37" s="235">
        <f>0.05*'2.7'!D36</f>
        <v>0.05</v>
      </c>
      <c r="K37" s="235">
        <f>0.05*'2.8'!D36</f>
        <v>0.05</v>
      </c>
      <c r="L37" s="235">
        <f>0.05*'2.9'!D36</f>
        <v>0.05</v>
      </c>
      <c r="M37" s="235">
        <f>0.05*'2.10'!D36</f>
        <v>0.05</v>
      </c>
      <c r="N37" s="235">
        <f>0.05*'2.11'!D36</f>
        <v>0.05</v>
      </c>
      <c r="O37" s="235">
        <f>0.05*'2.12'!G36</f>
        <v>0.05</v>
      </c>
      <c r="P37" s="235">
        <f>0.2*'3.1'!G36</f>
        <v>0</v>
      </c>
      <c r="Q37" s="235">
        <f>0.8*'3.2'!F36</f>
        <v>0</v>
      </c>
      <c r="R37" s="235">
        <f>1*'4.1'!F36</f>
        <v>1</v>
      </c>
      <c r="S37" s="235">
        <f>0.2*'5.1'!F37</f>
        <v>0.2</v>
      </c>
      <c r="T37" s="235">
        <f>0.2*'5.2'!F36</f>
        <v>0.2</v>
      </c>
      <c r="U37" s="235">
        <f>0.25*'5.3'!C36</f>
        <v>0.25</v>
      </c>
      <c r="V37" s="235">
        <f>0.35*'5.4'!C36</f>
        <v>0.35</v>
      </c>
      <c r="W37" s="235">
        <f>0.2*'6.1'!C36</f>
        <v>0</v>
      </c>
      <c r="X37" s="235">
        <f>0.2*'6.2'!C36</f>
        <v>0.2</v>
      </c>
      <c r="Y37" s="235">
        <f>0.3*'6.3'!I36</f>
        <v>0.3</v>
      </c>
      <c r="Z37" s="235">
        <f>0.3*'6.4'!F36</f>
        <v>0</v>
      </c>
      <c r="AA37" s="235">
        <f>0.2*'7.1'!D36</f>
        <v>0</v>
      </c>
      <c r="AB37" s="235">
        <f>0.2*'7.2'!D36</f>
        <v>0</v>
      </c>
    </row>
    <row r="38" spans="1:28" ht="14.25" x14ac:dyDescent="0.25">
      <c r="A38" s="232">
        <v>33</v>
      </c>
      <c r="B38" s="10" t="s">
        <v>42</v>
      </c>
      <c r="C38" s="233">
        <f>0.5*'1.1'!Q37</f>
        <v>0</v>
      </c>
      <c r="D38" s="234">
        <f>0.15*'2.1'!G37</f>
        <v>0</v>
      </c>
      <c r="E38" s="234">
        <f>0.15*'2.2'!F37</f>
        <v>0</v>
      </c>
      <c r="F38" s="235">
        <f>0.15*'2.3'!H37</f>
        <v>0</v>
      </c>
      <c r="G38" s="235">
        <f>0.15*'2.4'!AH38</f>
        <v>0.15</v>
      </c>
      <c r="H38" s="235">
        <f>0.05*'2.5'!I37</f>
        <v>0.05</v>
      </c>
      <c r="I38" s="235">
        <f>0.05*'2.6'!D37</f>
        <v>0.05</v>
      </c>
      <c r="J38" s="235">
        <f>0.05*'2.7'!D37</f>
        <v>0.05</v>
      </c>
      <c r="K38" s="235">
        <f>0.05*'2.8'!D37</f>
        <v>0.05</v>
      </c>
      <c r="L38" s="235">
        <f>0.05*'2.9'!D37</f>
        <v>0.05</v>
      </c>
      <c r="M38" s="235">
        <f>0.05*'2.10'!D37</f>
        <v>0.05</v>
      </c>
      <c r="N38" s="235">
        <f>0.05*'2.11'!D37</f>
        <v>0.05</v>
      </c>
      <c r="O38" s="235">
        <f>0.05*'2.12'!G37</f>
        <v>0.05</v>
      </c>
      <c r="P38" s="235">
        <f>0.2*'3.1'!G37</f>
        <v>0.2</v>
      </c>
      <c r="Q38" s="235">
        <f>0.8*'3.2'!F37</f>
        <v>0</v>
      </c>
      <c r="R38" s="235">
        <f>1*'4.1'!F37</f>
        <v>0</v>
      </c>
      <c r="S38" s="235">
        <f>0.2*'5.1'!F38</f>
        <v>0.2</v>
      </c>
      <c r="T38" s="235">
        <f>0.2*'5.2'!F37</f>
        <v>0.2</v>
      </c>
      <c r="U38" s="235">
        <f>0.25*'5.3'!C37</f>
        <v>0.25</v>
      </c>
      <c r="V38" s="235">
        <f>0.35*'5.4'!C37</f>
        <v>0.35</v>
      </c>
      <c r="W38" s="235">
        <f>0.2*'6.1'!C37</f>
        <v>0.2</v>
      </c>
      <c r="X38" s="235">
        <f>0.2*'6.2'!C37</f>
        <v>0.2</v>
      </c>
      <c r="Y38" s="235">
        <f>0.3*'6.3'!I37</f>
        <v>0.3</v>
      </c>
      <c r="Z38" s="235">
        <f>0.3*'6.4'!F37</f>
        <v>0.3</v>
      </c>
      <c r="AA38" s="235">
        <f>0.2*'7.1'!D37</f>
        <v>0.2</v>
      </c>
      <c r="AB38" s="235">
        <f>0.2*'7.2'!D37</f>
        <v>0</v>
      </c>
    </row>
    <row r="39" spans="1:28" ht="14.25" x14ac:dyDescent="0.25">
      <c r="A39" s="232">
        <v>34</v>
      </c>
      <c r="B39" s="10" t="s">
        <v>43</v>
      </c>
      <c r="C39" s="233">
        <f>0.5*'1.1'!Q38</f>
        <v>0</v>
      </c>
      <c r="D39" s="234">
        <f>0.15*'2.1'!G38</f>
        <v>0</v>
      </c>
      <c r="E39" s="234">
        <f>0.15*'2.2'!F38</f>
        <v>0</v>
      </c>
      <c r="F39" s="235">
        <f>0.15*'2.3'!H38</f>
        <v>0</v>
      </c>
      <c r="G39" s="235">
        <f>0.15*'2.4'!AH39</f>
        <v>0</v>
      </c>
      <c r="H39" s="235">
        <f>0.05*'2.5'!I38</f>
        <v>0.05</v>
      </c>
      <c r="I39" s="235">
        <f>0.05*'2.6'!D38</f>
        <v>0.05</v>
      </c>
      <c r="J39" s="235">
        <f>0.05*'2.7'!D38</f>
        <v>0.05</v>
      </c>
      <c r="K39" s="235">
        <f>0.05*'2.8'!D38</f>
        <v>0.05</v>
      </c>
      <c r="L39" s="235">
        <f>0.05*'2.9'!D38</f>
        <v>0.05</v>
      </c>
      <c r="M39" s="235">
        <f>0.05*'2.10'!D38</f>
        <v>0.05</v>
      </c>
      <c r="N39" s="235">
        <f>0.05*'2.11'!D38</f>
        <v>0.05</v>
      </c>
      <c r="O39" s="235">
        <f>0.05*'2.12'!G38</f>
        <v>0.05</v>
      </c>
      <c r="P39" s="235">
        <f>0.2*'3.1'!G38</f>
        <v>0.2</v>
      </c>
      <c r="Q39" s="235">
        <f>0.8*'3.2'!F38</f>
        <v>0</v>
      </c>
      <c r="R39" s="235">
        <f>1*'4.1'!F38</f>
        <v>1</v>
      </c>
      <c r="S39" s="235">
        <f>0.2*'5.1'!F39</f>
        <v>0.2</v>
      </c>
      <c r="T39" s="235">
        <f>0.2*'5.2'!F38</f>
        <v>0.2</v>
      </c>
      <c r="U39" s="235">
        <f>0.25*'5.3'!C38</f>
        <v>0.25</v>
      </c>
      <c r="V39" s="235">
        <f>0.35*'5.4'!C38</f>
        <v>0.35</v>
      </c>
      <c r="W39" s="235">
        <f>0.2*'6.1'!C38</f>
        <v>0</v>
      </c>
      <c r="X39" s="235">
        <f>0.2*'6.2'!C38</f>
        <v>0.2</v>
      </c>
      <c r="Y39" s="235">
        <f>0.3*'6.3'!I38</f>
        <v>0.3</v>
      </c>
      <c r="Z39" s="235">
        <f>0.3*'6.4'!F38</f>
        <v>0.3</v>
      </c>
      <c r="AA39" s="235">
        <f>0.2*'7.1'!D38</f>
        <v>0</v>
      </c>
      <c r="AB39" s="235">
        <f>0.2*'7.2'!D38</f>
        <v>0.2</v>
      </c>
    </row>
    <row r="40" spans="1:28" ht="14.25" x14ac:dyDescent="0.25">
      <c r="A40" s="232">
        <v>35</v>
      </c>
      <c r="B40" s="10" t="s">
        <v>44</v>
      </c>
      <c r="C40" s="233">
        <f>0.5*'1.1'!Q39</f>
        <v>0</v>
      </c>
      <c r="D40" s="234">
        <f>0.15*'2.1'!G39</f>
        <v>0</v>
      </c>
      <c r="E40" s="234">
        <f>0.15*'2.2'!F39</f>
        <v>0</v>
      </c>
      <c r="F40" s="235">
        <f>0.15*'2.3'!H39</f>
        <v>0</v>
      </c>
      <c r="G40" s="235">
        <f>0.15*'2.4'!AH40</f>
        <v>0.15</v>
      </c>
      <c r="H40" s="235">
        <f>0.05*'2.5'!I39</f>
        <v>0.05</v>
      </c>
      <c r="I40" s="235">
        <f>0.05*'2.6'!D39</f>
        <v>0</v>
      </c>
      <c r="J40" s="235">
        <f>0.05*'2.7'!D39</f>
        <v>0.05</v>
      </c>
      <c r="K40" s="235">
        <f>0.05*'2.8'!D39</f>
        <v>0.05</v>
      </c>
      <c r="L40" s="235">
        <f>0.05*'2.9'!D39</f>
        <v>0.05</v>
      </c>
      <c r="M40" s="235">
        <f>0.05*'2.10'!D39</f>
        <v>0.05</v>
      </c>
      <c r="N40" s="235">
        <f>0.05*'2.11'!D39</f>
        <v>0</v>
      </c>
      <c r="O40" s="235">
        <f>0.05*'2.12'!G39</f>
        <v>0</v>
      </c>
      <c r="P40" s="235">
        <f>0.2*'3.1'!G39</f>
        <v>0</v>
      </c>
      <c r="Q40" s="235">
        <f>0.8*'3.2'!F39</f>
        <v>0</v>
      </c>
      <c r="R40" s="235">
        <f>1*'4.1'!F39</f>
        <v>1</v>
      </c>
      <c r="S40" s="235">
        <f>0.2*'5.1'!F40</f>
        <v>0.2</v>
      </c>
      <c r="T40" s="235">
        <f>0.2*'5.2'!F39</f>
        <v>0.2</v>
      </c>
      <c r="U40" s="235">
        <f>0.25*'5.3'!C39</f>
        <v>0.25</v>
      </c>
      <c r="V40" s="235">
        <f>0.35*'5.4'!C39</f>
        <v>0.35</v>
      </c>
      <c r="W40" s="235">
        <f>0.2*'6.1'!C39</f>
        <v>0</v>
      </c>
      <c r="X40" s="235">
        <f>0.2*'6.2'!C39</f>
        <v>0.2</v>
      </c>
      <c r="Y40" s="235">
        <f>0.3*'6.3'!I39</f>
        <v>0.3</v>
      </c>
      <c r="Z40" s="235">
        <f>0.3*'6.4'!F39</f>
        <v>0.3</v>
      </c>
      <c r="AA40" s="235">
        <f>0.2*'7.1'!D39</f>
        <v>0.2</v>
      </c>
      <c r="AB40" s="235">
        <f>0.2*'7.2'!D39</f>
        <v>0.2</v>
      </c>
    </row>
    <row r="41" spans="1:28" ht="14.25" x14ac:dyDescent="0.25">
      <c r="A41" s="232">
        <v>36</v>
      </c>
      <c r="B41" s="10" t="s">
        <v>45</v>
      </c>
      <c r="C41" s="233">
        <f>0.5*'1.1'!Q40</f>
        <v>0</v>
      </c>
      <c r="D41" s="234">
        <f>0.15*'2.1'!G40</f>
        <v>0</v>
      </c>
      <c r="E41" s="233">
        <f>0.15*'2.2'!F40</f>
        <v>0.15</v>
      </c>
      <c r="F41" s="235">
        <f>0.15*'2.3'!H40</f>
        <v>0</v>
      </c>
      <c r="G41" s="235">
        <f>0.15*'2.4'!AH41</f>
        <v>0</v>
      </c>
      <c r="H41" s="235">
        <f>0.05*'2.5'!I40</f>
        <v>0.05</v>
      </c>
      <c r="I41" s="235">
        <f>0.05*'2.6'!D40</f>
        <v>0.05</v>
      </c>
      <c r="J41" s="235">
        <f>0.05*'2.7'!D40</f>
        <v>0.05</v>
      </c>
      <c r="K41" s="235">
        <f>0.05*'2.8'!D40</f>
        <v>0.05</v>
      </c>
      <c r="L41" s="235">
        <f>0.05*'2.9'!D40</f>
        <v>0.05</v>
      </c>
      <c r="M41" s="235">
        <f>0.05*'2.10'!D40</f>
        <v>0.05</v>
      </c>
      <c r="N41" s="235">
        <f>0.05*'2.11'!D40</f>
        <v>0.05</v>
      </c>
      <c r="O41" s="235">
        <f>0.05*'2.12'!G40</f>
        <v>0</v>
      </c>
      <c r="P41" s="235">
        <f>0.2*'3.1'!G40</f>
        <v>0.2</v>
      </c>
      <c r="Q41" s="235">
        <f>0.8*'3.2'!F40</f>
        <v>0</v>
      </c>
      <c r="R41" s="235">
        <f>1*'4.1'!F40</f>
        <v>1</v>
      </c>
      <c r="S41" s="235">
        <f>0.2*'5.1'!F41</f>
        <v>0.2</v>
      </c>
      <c r="T41" s="235">
        <f>0.2*'5.2'!F40</f>
        <v>0</v>
      </c>
      <c r="U41" s="235">
        <f>0.25*'5.3'!C40</f>
        <v>0.25</v>
      </c>
      <c r="V41" s="235">
        <f>0.35*'5.4'!C40</f>
        <v>0.35</v>
      </c>
      <c r="W41" s="235">
        <f>0.2*'6.1'!C40</f>
        <v>0.2</v>
      </c>
      <c r="X41" s="235">
        <f>0.2*'6.2'!C40</f>
        <v>0.2</v>
      </c>
      <c r="Y41" s="235">
        <f>0.3*'6.3'!I40</f>
        <v>0.3</v>
      </c>
      <c r="Z41" s="235">
        <f>0.3*'6.4'!F40</f>
        <v>0</v>
      </c>
      <c r="AA41" s="235">
        <f>0.2*'7.1'!D40</f>
        <v>0.2</v>
      </c>
      <c r="AB41" s="235">
        <f>0.2*'7.2'!D40</f>
        <v>0.2</v>
      </c>
    </row>
    <row r="42" spans="1:28" ht="14.25" x14ac:dyDescent="0.25">
      <c r="A42" s="232">
        <v>37</v>
      </c>
      <c r="B42" s="10" t="s">
        <v>46</v>
      </c>
      <c r="C42" s="233">
        <f>0.5*'1.1'!Q41</f>
        <v>0</v>
      </c>
      <c r="D42" s="233">
        <f>0.15*'2.1'!G41</f>
        <v>0.15</v>
      </c>
      <c r="E42" s="234">
        <f>0.15*'2.2'!F41</f>
        <v>0</v>
      </c>
      <c r="F42" s="235">
        <f>0.15*'2.3'!H41</f>
        <v>0</v>
      </c>
      <c r="G42" s="235">
        <f>0.15*'2.4'!AH42</f>
        <v>0.15</v>
      </c>
      <c r="H42" s="235">
        <f>0.05*'2.5'!I41</f>
        <v>0.05</v>
      </c>
      <c r="I42" s="235">
        <f>0.05*'2.6'!D41</f>
        <v>0.05</v>
      </c>
      <c r="J42" s="235">
        <f>0.05*'2.7'!D41</f>
        <v>0.05</v>
      </c>
      <c r="K42" s="235">
        <f>0.05*'2.8'!D41</f>
        <v>0.05</v>
      </c>
      <c r="L42" s="235">
        <f>0.05*'2.9'!D41</f>
        <v>0.05</v>
      </c>
      <c r="M42" s="235">
        <f>0.05*'2.10'!D41</f>
        <v>0.05</v>
      </c>
      <c r="N42" s="235">
        <f>0.05*'2.11'!D41</f>
        <v>0.05</v>
      </c>
      <c r="O42" s="235">
        <f>0.05*'2.12'!G41</f>
        <v>0.05</v>
      </c>
      <c r="P42" s="235">
        <f>0.2*'3.1'!G41</f>
        <v>0.2</v>
      </c>
      <c r="Q42" s="235">
        <f>0.8*'3.2'!F41</f>
        <v>0</v>
      </c>
      <c r="R42" s="235">
        <f>1*'4.1'!F41</f>
        <v>0</v>
      </c>
      <c r="S42" s="235">
        <f>0.2*'5.1'!F42</f>
        <v>0.2</v>
      </c>
      <c r="T42" s="235">
        <f>0.2*'5.2'!F41</f>
        <v>0.2</v>
      </c>
      <c r="U42" s="235">
        <f>0.25*'5.3'!C41</f>
        <v>0.25</v>
      </c>
      <c r="V42" s="235">
        <f>0.35*'5.4'!C41</f>
        <v>0.35</v>
      </c>
      <c r="W42" s="235">
        <f>0.2*'6.1'!C41</f>
        <v>0.2</v>
      </c>
      <c r="X42" s="235">
        <f>0.2*'6.2'!C41</f>
        <v>0.2</v>
      </c>
      <c r="Y42" s="235">
        <f>0.3*'6.3'!I41</f>
        <v>0.3</v>
      </c>
      <c r="Z42" s="235">
        <f>0.3*'6.4'!F41</f>
        <v>0.3</v>
      </c>
      <c r="AA42" s="235">
        <f>0.2*'7.1'!D41</f>
        <v>0.2</v>
      </c>
      <c r="AB42" s="235">
        <f>0.2*'7.2'!D41</f>
        <v>0</v>
      </c>
    </row>
    <row r="43" spans="1:28" ht="14.25" x14ac:dyDescent="0.25">
      <c r="A43" s="232">
        <v>38</v>
      </c>
      <c r="B43" s="10" t="s">
        <v>47</v>
      </c>
      <c r="C43" s="233">
        <f>0.5*'1.1'!Q42</f>
        <v>0</v>
      </c>
      <c r="D43" s="234">
        <f>0.15*'2.1'!G42</f>
        <v>0</v>
      </c>
      <c r="E43" s="234">
        <f>0.15*'2.2'!F42</f>
        <v>0</v>
      </c>
      <c r="F43" s="235">
        <f>0.15*'2.3'!H42</f>
        <v>0</v>
      </c>
      <c r="G43" s="235">
        <f>0.15*'2.4'!AH43</f>
        <v>0.15</v>
      </c>
      <c r="H43" s="235">
        <f>0.05*'2.5'!I42</f>
        <v>0.05</v>
      </c>
      <c r="I43" s="235">
        <f>0.05*'2.6'!D42</f>
        <v>0.05</v>
      </c>
      <c r="J43" s="235">
        <f>0.05*'2.7'!D42</f>
        <v>0.05</v>
      </c>
      <c r="K43" s="235">
        <f>0.05*'2.8'!D42</f>
        <v>0.05</v>
      </c>
      <c r="L43" s="235">
        <f>0.05*'2.9'!D42</f>
        <v>0.05</v>
      </c>
      <c r="M43" s="235">
        <f>0.05*'2.10'!D42</f>
        <v>0.05</v>
      </c>
      <c r="N43" s="235">
        <f>0.05*'2.11'!D42</f>
        <v>0.05</v>
      </c>
      <c r="O43" s="235">
        <f>0.05*'2.12'!G42</f>
        <v>0.05</v>
      </c>
      <c r="P43" s="235">
        <f>0.2*'3.1'!G42</f>
        <v>0</v>
      </c>
      <c r="Q43" s="235">
        <f>0.8*'3.2'!F42</f>
        <v>0</v>
      </c>
      <c r="R43" s="235">
        <f>1*'4.1'!F42</f>
        <v>1</v>
      </c>
      <c r="S43" s="235">
        <f>0.2*'5.1'!F43</f>
        <v>0.2</v>
      </c>
      <c r="T43" s="235">
        <f>0.2*'5.2'!F42</f>
        <v>0</v>
      </c>
      <c r="U43" s="235">
        <f>0.25*'5.3'!C42</f>
        <v>0.25</v>
      </c>
      <c r="V43" s="235">
        <f>0.35*'5.4'!C42</f>
        <v>0.35</v>
      </c>
      <c r="W43" s="235">
        <f>0.2*'6.1'!C42</f>
        <v>0.2</v>
      </c>
      <c r="X43" s="235">
        <f>0.2*'6.2'!C42</f>
        <v>0.2</v>
      </c>
      <c r="Y43" s="235">
        <f>0.3*'6.3'!I42</f>
        <v>0</v>
      </c>
      <c r="Z43" s="235">
        <f>0.3*'6.4'!F42</f>
        <v>0.3</v>
      </c>
      <c r="AA43" s="235">
        <f>0.2*'7.1'!D42</f>
        <v>0.2</v>
      </c>
      <c r="AB43" s="235">
        <f>0.2*'7.2'!D42</f>
        <v>0.2</v>
      </c>
    </row>
    <row r="44" spans="1:28" ht="14.25" x14ac:dyDescent="0.25">
      <c r="A44" s="232">
        <v>39</v>
      </c>
      <c r="B44" s="10" t="s">
        <v>48</v>
      </c>
      <c r="C44" s="233">
        <f>0.5*'1.1'!Q43</f>
        <v>0</v>
      </c>
      <c r="D44" s="233">
        <f>0.15*'2.1'!G43</f>
        <v>0.15</v>
      </c>
      <c r="E44" s="234">
        <f>0.15*'2.2'!F43</f>
        <v>0</v>
      </c>
      <c r="F44" s="235">
        <f>0.15*'2.3'!H43</f>
        <v>0</v>
      </c>
      <c r="G44" s="235">
        <f>0.15*'2.4'!AH44</f>
        <v>0.15</v>
      </c>
      <c r="H44" s="235">
        <f>0.05*'2.5'!I43</f>
        <v>0.05</v>
      </c>
      <c r="I44" s="235">
        <f>0.05*'2.6'!D43</f>
        <v>0.05</v>
      </c>
      <c r="J44" s="235">
        <f>0.05*'2.7'!D43</f>
        <v>0.05</v>
      </c>
      <c r="K44" s="235">
        <f>0.05*'2.8'!D43</f>
        <v>0.05</v>
      </c>
      <c r="L44" s="235">
        <f>0.05*'2.9'!D43</f>
        <v>0.05</v>
      </c>
      <c r="M44" s="235">
        <f>0.05*'2.10'!D43</f>
        <v>0.05</v>
      </c>
      <c r="N44" s="235">
        <f>0.05*'2.11'!D43</f>
        <v>0.05</v>
      </c>
      <c r="O44" s="235">
        <f>0.05*'2.12'!G43</f>
        <v>0.05</v>
      </c>
      <c r="P44" s="235">
        <f>0.2*'3.1'!G43</f>
        <v>0</v>
      </c>
      <c r="Q44" s="235">
        <f>0.8*'3.2'!F43</f>
        <v>0</v>
      </c>
      <c r="R44" s="235">
        <f>1*'4.1'!F43</f>
        <v>1</v>
      </c>
      <c r="S44" s="235">
        <f>0.2*'5.1'!F44</f>
        <v>0.2</v>
      </c>
      <c r="T44" s="235">
        <f>0.2*'5.2'!F43</f>
        <v>0.2</v>
      </c>
      <c r="U44" s="235">
        <f>0.25*'5.3'!C43</f>
        <v>0.25</v>
      </c>
      <c r="V44" s="235">
        <f>0.35*'5.4'!C43</f>
        <v>0.35</v>
      </c>
      <c r="W44" s="235">
        <f>0.2*'6.1'!C43</f>
        <v>0.2</v>
      </c>
      <c r="X44" s="235">
        <f>0.2*'6.2'!C43</f>
        <v>0.2</v>
      </c>
      <c r="Y44" s="235">
        <f>0.3*'6.3'!I43</f>
        <v>0.3</v>
      </c>
      <c r="Z44" s="235">
        <f>0.3*'6.4'!F43</f>
        <v>0.3</v>
      </c>
      <c r="AA44" s="235">
        <f>0.2*'7.1'!D43</f>
        <v>0</v>
      </c>
      <c r="AB44" s="235">
        <f>0.2*'7.2'!D43</f>
        <v>0.2</v>
      </c>
    </row>
    <row r="45" spans="1:28" ht="14.25" x14ac:dyDescent="0.25">
      <c r="A45" s="232">
        <v>40</v>
      </c>
      <c r="B45" s="10" t="s">
        <v>49</v>
      </c>
      <c r="C45" s="233">
        <f>0.5*'1.1'!Q44</f>
        <v>0</v>
      </c>
      <c r="D45" s="234">
        <f>0.15*'2.1'!G44</f>
        <v>0</v>
      </c>
      <c r="E45" s="234">
        <f>0.15*'2.2'!F44</f>
        <v>0</v>
      </c>
      <c r="F45" s="235">
        <f>0.15*'2.3'!H44</f>
        <v>0</v>
      </c>
      <c r="G45" s="235">
        <f>0.15*'2.4'!AH45</f>
        <v>0.15</v>
      </c>
      <c r="H45" s="235">
        <f>0.05*'2.5'!I44</f>
        <v>0.05</v>
      </c>
      <c r="I45" s="235">
        <f>0.05*'2.6'!D44</f>
        <v>0.05</v>
      </c>
      <c r="J45" s="235">
        <f>0.05*'2.7'!D44</f>
        <v>0.05</v>
      </c>
      <c r="K45" s="235">
        <f>0.05*'2.8'!D44</f>
        <v>0.05</v>
      </c>
      <c r="L45" s="235">
        <f>0.05*'2.9'!D44</f>
        <v>0.05</v>
      </c>
      <c r="M45" s="235">
        <f>0.05*'2.10'!D44</f>
        <v>0.05</v>
      </c>
      <c r="N45" s="235">
        <f>0.05*'2.11'!D44</f>
        <v>0.05</v>
      </c>
      <c r="O45" s="235">
        <f>0.05*'2.12'!G44</f>
        <v>0.05</v>
      </c>
      <c r="P45" s="235">
        <f>0.2*'3.1'!G44</f>
        <v>0</v>
      </c>
      <c r="Q45" s="235">
        <f>0.8*'3.2'!F44</f>
        <v>0</v>
      </c>
      <c r="R45" s="235">
        <f>1*'4.1'!F44</f>
        <v>1</v>
      </c>
      <c r="S45" s="235">
        <f>0.2*'5.1'!F45</f>
        <v>0.2</v>
      </c>
      <c r="T45" s="235">
        <f>0.2*'5.2'!F44</f>
        <v>0.2</v>
      </c>
      <c r="U45" s="235">
        <f>0.25*'5.3'!C44</f>
        <v>0.25</v>
      </c>
      <c r="V45" s="235">
        <f>0.35*'5.4'!C44</f>
        <v>0.35</v>
      </c>
      <c r="W45" s="235">
        <f>0.2*'6.1'!C44</f>
        <v>0.2</v>
      </c>
      <c r="X45" s="235">
        <f>0.2*'6.2'!C44</f>
        <v>0.2</v>
      </c>
      <c r="Y45" s="235">
        <f>0.3*'6.3'!I44</f>
        <v>0.3</v>
      </c>
      <c r="Z45" s="235">
        <f>0.3*'6.4'!F44</f>
        <v>0.3</v>
      </c>
      <c r="AA45" s="235">
        <f>0.2*'7.1'!D44</f>
        <v>0.2</v>
      </c>
      <c r="AB45" s="235">
        <f>0.2*'7.2'!D44</f>
        <v>0.2</v>
      </c>
    </row>
    <row r="46" spans="1:28" ht="14.25" x14ac:dyDescent="0.25">
      <c r="A46" s="232">
        <v>41</v>
      </c>
      <c r="B46" s="10" t="s">
        <v>50</v>
      </c>
      <c r="C46" s="233">
        <f>0.5*'1.1'!Q45</f>
        <v>0</v>
      </c>
      <c r="D46" s="233">
        <f>0.15*'2.1'!G45</f>
        <v>0.15</v>
      </c>
      <c r="E46" s="234">
        <f>0.15*'2.2'!F45</f>
        <v>0</v>
      </c>
      <c r="F46" s="235">
        <f>0.15*'2.3'!H45</f>
        <v>0</v>
      </c>
      <c r="G46" s="235">
        <f>0.15*'2.4'!AH46</f>
        <v>0</v>
      </c>
      <c r="H46" s="235">
        <f>0.05*'2.5'!I45</f>
        <v>0.05</v>
      </c>
      <c r="I46" s="235">
        <f>0.05*'2.6'!D45</f>
        <v>0.05</v>
      </c>
      <c r="J46" s="235">
        <f>0.05*'2.7'!D45</f>
        <v>0.05</v>
      </c>
      <c r="K46" s="235">
        <f>0.05*'2.8'!D45</f>
        <v>0.05</v>
      </c>
      <c r="L46" s="235">
        <f>0.05*'2.9'!D45</f>
        <v>0.05</v>
      </c>
      <c r="M46" s="235">
        <f>0.05*'2.10'!D45</f>
        <v>0.05</v>
      </c>
      <c r="N46" s="235">
        <f>0.05*'2.11'!D45</f>
        <v>0.05</v>
      </c>
      <c r="O46" s="235">
        <f>0.05*'2.12'!G45</f>
        <v>0.05</v>
      </c>
      <c r="P46" s="235">
        <f>0.2*'3.1'!G45</f>
        <v>0</v>
      </c>
      <c r="Q46" s="235">
        <f>0.8*'3.2'!F45</f>
        <v>0.8</v>
      </c>
      <c r="R46" s="235">
        <f>1*'4.1'!F45</f>
        <v>1</v>
      </c>
      <c r="S46" s="235">
        <f>0.2*'5.1'!F46</f>
        <v>0.2</v>
      </c>
      <c r="T46" s="235">
        <f>0.2*'5.2'!F45</f>
        <v>0.2</v>
      </c>
      <c r="U46" s="235">
        <f>0.25*'5.3'!C45</f>
        <v>0.25</v>
      </c>
      <c r="V46" s="235">
        <f>0.35*'5.4'!C45</f>
        <v>0.35</v>
      </c>
      <c r="W46" s="235">
        <f>0.2*'6.1'!C45</f>
        <v>0.2</v>
      </c>
      <c r="X46" s="235">
        <f>0.2*'6.2'!C45</f>
        <v>0.2</v>
      </c>
      <c r="Y46" s="235">
        <f>0.3*'6.3'!I45</f>
        <v>0.3</v>
      </c>
      <c r="Z46" s="235">
        <f>0.3*'6.4'!F45</f>
        <v>0.15</v>
      </c>
      <c r="AA46" s="235">
        <f>0.2*'7.1'!D45</f>
        <v>0.2</v>
      </c>
      <c r="AB46" s="235">
        <f>0.2*'7.2'!D45</f>
        <v>0.2</v>
      </c>
    </row>
    <row r="47" spans="1:28" ht="14.25" x14ac:dyDescent="0.25">
      <c r="A47" s="232">
        <v>42</v>
      </c>
      <c r="B47" s="10" t="s">
        <v>51</v>
      </c>
      <c r="C47" s="233">
        <f>0.5*'1.1'!Q46</f>
        <v>0</v>
      </c>
      <c r="D47" s="234">
        <f>0.15*'2.1'!G46</f>
        <v>0</v>
      </c>
      <c r="E47" s="233">
        <f>0.15*'2.2'!F46</f>
        <v>0.15</v>
      </c>
      <c r="F47" s="235">
        <f>0.15*'2.3'!H46</f>
        <v>0</v>
      </c>
      <c r="G47" s="235">
        <f>0.15*'2.4'!AH47</f>
        <v>0</v>
      </c>
      <c r="H47" s="235">
        <f>0.05*'2.5'!I46</f>
        <v>0.05</v>
      </c>
      <c r="I47" s="235">
        <f>0.05*'2.6'!D46</f>
        <v>0.05</v>
      </c>
      <c r="J47" s="235">
        <f>0.05*'2.7'!D46</f>
        <v>0.05</v>
      </c>
      <c r="K47" s="235">
        <f>0.05*'2.8'!D46</f>
        <v>0.05</v>
      </c>
      <c r="L47" s="235">
        <f>0.05*'2.9'!D46</f>
        <v>0.05</v>
      </c>
      <c r="M47" s="235">
        <f>0.05*'2.10'!D46</f>
        <v>0.05</v>
      </c>
      <c r="N47" s="235">
        <f>0.05*'2.11'!D46</f>
        <v>0.05</v>
      </c>
      <c r="O47" s="235">
        <f>0.05*'2.12'!G46</f>
        <v>0.05</v>
      </c>
      <c r="P47" s="235">
        <f>0.2*'3.1'!G46</f>
        <v>0.2</v>
      </c>
      <c r="Q47" s="235">
        <f>0.8*'3.2'!F46</f>
        <v>0.8</v>
      </c>
      <c r="R47" s="235">
        <f>1*'4.1'!F46</f>
        <v>0</v>
      </c>
      <c r="S47" s="235">
        <f>0.2*'5.1'!F47</f>
        <v>0.2</v>
      </c>
      <c r="T47" s="235">
        <f>0.2*'5.2'!F46</f>
        <v>0.2</v>
      </c>
      <c r="U47" s="235">
        <f>0.25*'5.3'!C46</f>
        <v>0.25</v>
      </c>
      <c r="V47" s="235">
        <f>0.35*'5.4'!C46</f>
        <v>0.35</v>
      </c>
      <c r="W47" s="235">
        <f>0.2*'6.1'!C46</f>
        <v>0.2</v>
      </c>
      <c r="X47" s="235">
        <f>0.2*'6.2'!C46</f>
        <v>0.2</v>
      </c>
      <c r="Y47" s="235">
        <f>0.3*'6.3'!I46</f>
        <v>0.3</v>
      </c>
      <c r="Z47" s="235">
        <f>0.3*'6.4'!F46</f>
        <v>0.3</v>
      </c>
      <c r="AA47" s="235">
        <f>0.2*'7.1'!D46</f>
        <v>0.2</v>
      </c>
      <c r="AB47" s="235">
        <f>0.2*'7.2'!D46</f>
        <v>0.2</v>
      </c>
    </row>
    <row r="48" spans="1:28" ht="14.25" x14ac:dyDescent="0.25">
      <c r="A48" s="232">
        <v>43</v>
      </c>
      <c r="B48" s="10" t="s">
        <v>52</v>
      </c>
      <c r="C48" s="233">
        <f>0.5*'1.1'!Q47</f>
        <v>0</v>
      </c>
      <c r="D48" s="234">
        <f>0.15*'2.1'!G47</f>
        <v>0</v>
      </c>
      <c r="E48" s="234">
        <f>0.15*'2.2'!F47</f>
        <v>0</v>
      </c>
      <c r="F48" s="235">
        <f>0.15*'2.3'!H47</f>
        <v>0</v>
      </c>
      <c r="G48" s="235">
        <f>0.15*'2.4'!AH48</f>
        <v>0.15</v>
      </c>
      <c r="H48" s="235">
        <f>0.05*'2.5'!I47</f>
        <v>0.05</v>
      </c>
      <c r="I48" s="235">
        <f>0.05*'2.6'!D47</f>
        <v>0.05</v>
      </c>
      <c r="J48" s="235">
        <f>0.05*'2.7'!D47</f>
        <v>0.05</v>
      </c>
      <c r="K48" s="235">
        <f>0.05*'2.8'!D47</f>
        <v>0.05</v>
      </c>
      <c r="L48" s="235">
        <f>0.05*'2.9'!D47</f>
        <v>0.05</v>
      </c>
      <c r="M48" s="235">
        <f>0.05*'2.10'!D47</f>
        <v>0.05</v>
      </c>
      <c r="N48" s="235">
        <f>0.05*'2.11'!D47</f>
        <v>0.05</v>
      </c>
      <c r="O48" s="235">
        <f>0.05*'2.12'!G47</f>
        <v>0.05</v>
      </c>
      <c r="P48" s="235">
        <f>0.2*'3.1'!G47</f>
        <v>0.2</v>
      </c>
      <c r="Q48" s="235">
        <f>0.8*'3.2'!F47</f>
        <v>0</v>
      </c>
      <c r="R48" s="235">
        <f>1*'4.1'!F47</f>
        <v>1</v>
      </c>
      <c r="S48" s="235">
        <f>0.2*'5.1'!F48</f>
        <v>0.2</v>
      </c>
      <c r="T48" s="235">
        <f>0.2*'5.2'!F47</f>
        <v>0.2</v>
      </c>
      <c r="U48" s="235">
        <f>0.25*'5.3'!C47</f>
        <v>0.25</v>
      </c>
      <c r="V48" s="235">
        <f>0.35*'5.4'!C47</f>
        <v>0.35</v>
      </c>
      <c r="W48" s="235">
        <f>0.2*'6.1'!C47</f>
        <v>0.2</v>
      </c>
      <c r="X48" s="235">
        <f>0.2*'6.2'!C47</f>
        <v>0.2</v>
      </c>
      <c r="Y48" s="235">
        <f>0.3*'6.3'!I47</f>
        <v>0.3</v>
      </c>
      <c r="Z48" s="235">
        <f>0.3*'6.4'!F47</f>
        <v>0.3</v>
      </c>
      <c r="AA48" s="235">
        <f>0.2*'7.1'!D47</f>
        <v>0.2</v>
      </c>
      <c r="AB48" s="235">
        <f>0.2*'7.2'!D47</f>
        <v>0.2</v>
      </c>
    </row>
    <row r="49" spans="1:28" ht="14.25" x14ac:dyDescent="0.25">
      <c r="A49" s="232">
        <v>44</v>
      </c>
      <c r="B49" s="10" t="s">
        <v>53</v>
      </c>
      <c r="C49" s="233">
        <f>0.5*'1.1'!Q48</f>
        <v>0</v>
      </c>
      <c r="D49" s="234">
        <f>0.15*'2.1'!G48</f>
        <v>0</v>
      </c>
      <c r="E49" s="234">
        <f>0.15*'2.2'!F48</f>
        <v>0</v>
      </c>
      <c r="F49" s="235">
        <f>0.15*'2.3'!H48</f>
        <v>0</v>
      </c>
      <c r="G49" s="235">
        <f>0.15*'2.4'!AH49</f>
        <v>0.15</v>
      </c>
      <c r="H49" s="235">
        <f>0.05*'2.5'!I48</f>
        <v>0.05</v>
      </c>
      <c r="I49" s="235">
        <f>0.05*'2.6'!D48</f>
        <v>0.05</v>
      </c>
      <c r="J49" s="235">
        <f>0.05*'2.7'!D48</f>
        <v>0.05</v>
      </c>
      <c r="K49" s="235">
        <f>0.05*'2.8'!D48</f>
        <v>0.05</v>
      </c>
      <c r="L49" s="235">
        <f>0.05*'2.9'!D48</f>
        <v>0.05</v>
      </c>
      <c r="M49" s="235">
        <f>0.05*'2.10'!D48</f>
        <v>0.05</v>
      </c>
      <c r="N49" s="235">
        <f>0.05*'2.11'!D48</f>
        <v>0.05</v>
      </c>
      <c r="O49" s="235">
        <f>0.05*'2.12'!G48</f>
        <v>0.05</v>
      </c>
      <c r="P49" s="235">
        <f>0.2*'3.1'!G48</f>
        <v>0</v>
      </c>
      <c r="Q49" s="235">
        <f>0.8*'3.2'!F48</f>
        <v>0</v>
      </c>
      <c r="R49" s="235">
        <f>1*'4.1'!F48</f>
        <v>1</v>
      </c>
      <c r="S49" s="235">
        <f>0.2*'5.1'!F49</f>
        <v>0.2</v>
      </c>
      <c r="T49" s="235">
        <f>0.2*'5.2'!F48</f>
        <v>0.2</v>
      </c>
      <c r="U49" s="235">
        <f>0.25*'5.3'!C48</f>
        <v>0.25</v>
      </c>
      <c r="V49" s="235">
        <f>0.35*'5.4'!C48</f>
        <v>0.35</v>
      </c>
      <c r="W49" s="235">
        <f>0.2*'6.1'!C48</f>
        <v>0.2</v>
      </c>
      <c r="X49" s="235">
        <f>0.2*'6.2'!C48</f>
        <v>0.2</v>
      </c>
      <c r="Y49" s="235">
        <f>0.3*'6.3'!I48</f>
        <v>0.3</v>
      </c>
      <c r="Z49" s="235">
        <f>0.3*'6.4'!F48</f>
        <v>0.15</v>
      </c>
      <c r="AA49" s="235">
        <f>0.2*'7.1'!D48</f>
        <v>0.2</v>
      </c>
      <c r="AB49" s="235">
        <f>0.2*'7.2'!D48</f>
        <v>0.2</v>
      </c>
    </row>
    <row r="50" spans="1:28" ht="14.25" x14ac:dyDescent="0.25">
      <c r="A50" s="232">
        <v>45</v>
      </c>
      <c r="B50" s="10" t="s">
        <v>54</v>
      </c>
      <c r="C50" s="233">
        <f>0.5*'1.1'!Q49</f>
        <v>0</v>
      </c>
      <c r="D50" s="234">
        <f>0.15*'2.1'!G49</f>
        <v>0</v>
      </c>
      <c r="E50" s="234">
        <f>0.15*'2.2'!F49</f>
        <v>0</v>
      </c>
      <c r="F50" s="235">
        <f>0.15*'2.3'!H49</f>
        <v>0</v>
      </c>
      <c r="G50" s="235">
        <f>0.15*'2.4'!AH50</f>
        <v>0.15</v>
      </c>
      <c r="H50" s="235">
        <f>0.05*'2.5'!I49</f>
        <v>0.05</v>
      </c>
      <c r="I50" s="235">
        <f>0.05*'2.6'!D49</f>
        <v>0.05</v>
      </c>
      <c r="J50" s="235">
        <f>0.05*'2.7'!D49</f>
        <v>0.05</v>
      </c>
      <c r="K50" s="235">
        <f>0.05*'2.8'!D49</f>
        <v>0.05</v>
      </c>
      <c r="L50" s="235">
        <f>0.05*'2.9'!D49</f>
        <v>0.05</v>
      </c>
      <c r="M50" s="235">
        <f>0.05*'2.10'!D49</f>
        <v>0.05</v>
      </c>
      <c r="N50" s="235">
        <f>0.05*'2.11'!D49</f>
        <v>0.05</v>
      </c>
      <c r="O50" s="235">
        <f>0.05*'2.12'!G49</f>
        <v>0.05</v>
      </c>
      <c r="P50" s="235">
        <f>0.2*'3.1'!G49</f>
        <v>0</v>
      </c>
      <c r="Q50" s="235">
        <f>0.8*'3.2'!F49</f>
        <v>0</v>
      </c>
      <c r="R50" s="235">
        <f>1*'4.1'!F49</f>
        <v>0</v>
      </c>
      <c r="S50" s="235">
        <f>0.2*'5.1'!F50</f>
        <v>0.2</v>
      </c>
      <c r="T50" s="235">
        <f>0.2*'5.2'!F49</f>
        <v>0.2</v>
      </c>
      <c r="U50" s="235">
        <f>0.25*'5.3'!C49</f>
        <v>0.25</v>
      </c>
      <c r="V50" s="235">
        <f>0.35*'5.4'!C49</f>
        <v>0.35</v>
      </c>
      <c r="W50" s="235">
        <f>0.2*'6.1'!C49</f>
        <v>0.2</v>
      </c>
      <c r="X50" s="235">
        <f>0.2*'6.2'!C49</f>
        <v>0.2</v>
      </c>
      <c r="Y50" s="235">
        <f>0.3*'6.3'!I49</f>
        <v>0.3</v>
      </c>
      <c r="Z50" s="235">
        <f>0.3*'6.4'!F49</f>
        <v>0.3</v>
      </c>
      <c r="AA50" s="235">
        <f>0.2*'7.1'!D49</f>
        <v>0.2</v>
      </c>
      <c r="AB50" s="235">
        <f>0.2*'7.2'!D49</f>
        <v>0.2</v>
      </c>
    </row>
    <row r="51" spans="1:28" ht="14.25" x14ac:dyDescent="0.25">
      <c r="A51" s="232">
        <v>46</v>
      </c>
      <c r="B51" s="10" t="s">
        <v>55</v>
      </c>
      <c r="C51" s="233">
        <f>0.5*'1.1'!Q50</f>
        <v>0</v>
      </c>
      <c r="D51" s="233">
        <f>0.15*'2.1'!G50</f>
        <v>0.15</v>
      </c>
      <c r="E51" s="234">
        <f>0.15*'2.2'!F50</f>
        <v>0</v>
      </c>
      <c r="F51" s="235">
        <f>0.15*'2.3'!H50</f>
        <v>0</v>
      </c>
      <c r="G51" s="235">
        <f>0.15*'2.4'!AH51</f>
        <v>0.15</v>
      </c>
      <c r="H51" s="235">
        <f>0.05*'2.5'!I50</f>
        <v>0.05</v>
      </c>
      <c r="I51" s="235">
        <f>0.05*'2.6'!D50</f>
        <v>0</v>
      </c>
      <c r="J51" s="235">
        <f>0.05*'2.7'!D50</f>
        <v>0.05</v>
      </c>
      <c r="K51" s="235">
        <f>0.05*'2.8'!D50</f>
        <v>0.05</v>
      </c>
      <c r="L51" s="235">
        <f>0.05*'2.9'!D50</f>
        <v>0.05</v>
      </c>
      <c r="M51" s="235">
        <f>0.05*'2.10'!D50</f>
        <v>0.05</v>
      </c>
      <c r="N51" s="235">
        <f>0.05*'2.11'!D50</f>
        <v>0.05</v>
      </c>
      <c r="O51" s="235">
        <f>0.05*'2.12'!G50</f>
        <v>0.05</v>
      </c>
      <c r="P51" s="235">
        <f>0.2*'3.1'!G50</f>
        <v>0.2</v>
      </c>
      <c r="Q51" s="235">
        <f>0.8*'3.2'!F50</f>
        <v>0</v>
      </c>
      <c r="R51" s="235">
        <f>1*'4.1'!F50</f>
        <v>1</v>
      </c>
      <c r="S51" s="235">
        <f>0.2*'5.1'!F51</f>
        <v>0.2</v>
      </c>
      <c r="T51" s="235">
        <f>0.2*'5.2'!F50</f>
        <v>0.2</v>
      </c>
      <c r="U51" s="235">
        <f>0.25*'5.3'!C50</f>
        <v>0.25</v>
      </c>
      <c r="V51" s="235">
        <f>0.35*'5.4'!C50</f>
        <v>0.35</v>
      </c>
      <c r="W51" s="235">
        <f>0.2*'6.1'!C50</f>
        <v>0.2</v>
      </c>
      <c r="X51" s="235">
        <f>0.2*'6.2'!C50</f>
        <v>0.2</v>
      </c>
      <c r="Y51" s="235">
        <f>0.3*'6.3'!I50</f>
        <v>0.3</v>
      </c>
      <c r="Z51" s="235">
        <f>0.3*'6.4'!F50</f>
        <v>0.3</v>
      </c>
      <c r="AA51" s="235">
        <f>0.2*'7.1'!D50</f>
        <v>0.2</v>
      </c>
      <c r="AB51" s="235">
        <f>0.2*'7.2'!D50</f>
        <v>0</v>
      </c>
    </row>
    <row r="52" spans="1:28" ht="14.25" x14ac:dyDescent="0.25">
      <c r="A52" s="232">
        <v>47</v>
      </c>
      <c r="B52" s="10" t="s">
        <v>56</v>
      </c>
      <c r="C52" s="233">
        <f>0.5*'1.1'!Q51</f>
        <v>0</v>
      </c>
      <c r="D52" s="234">
        <f>0.15*'2.1'!G51</f>
        <v>0</v>
      </c>
      <c r="E52" s="234">
        <f>0.15*'2.2'!F51</f>
        <v>0</v>
      </c>
      <c r="F52" s="235">
        <f>0.15*'2.3'!H51</f>
        <v>0</v>
      </c>
      <c r="G52" s="235">
        <f>0.15*'2.4'!AH52</f>
        <v>0.15</v>
      </c>
      <c r="H52" s="235">
        <f>0.05*'2.5'!I51</f>
        <v>0.05</v>
      </c>
      <c r="I52" s="235">
        <f>0.05*'2.6'!D51</f>
        <v>0.05</v>
      </c>
      <c r="J52" s="235">
        <f>0.05*'2.7'!D51</f>
        <v>0.05</v>
      </c>
      <c r="K52" s="235">
        <f>0.05*'2.8'!D51</f>
        <v>0.05</v>
      </c>
      <c r="L52" s="235">
        <f>0.05*'2.9'!D51</f>
        <v>0.05</v>
      </c>
      <c r="M52" s="235">
        <f>0.05*'2.10'!D51</f>
        <v>0.05</v>
      </c>
      <c r="N52" s="235">
        <f>0.05*'2.11'!D51</f>
        <v>0.05</v>
      </c>
      <c r="O52" s="235">
        <f>0.05*'2.12'!G51</f>
        <v>0.05</v>
      </c>
      <c r="P52" s="235">
        <f>0.2*'3.1'!G51</f>
        <v>0.2</v>
      </c>
      <c r="Q52" s="235">
        <f>0.8*'3.2'!F51</f>
        <v>0</v>
      </c>
      <c r="R52" s="235">
        <f>1*'4.1'!F51</f>
        <v>1</v>
      </c>
      <c r="S52" s="235">
        <f>0.2*'5.1'!F52</f>
        <v>0.2</v>
      </c>
      <c r="T52" s="235">
        <f>0.2*'5.2'!F51</f>
        <v>0</v>
      </c>
      <c r="U52" s="235">
        <f>0.25*'5.3'!C51</f>
        <v>0.25</v>
      </c>
      <c r="V52" s="235">
        <f>0.35*'5.4'!C51</f>
        <v>0.35</v>
      </c>
      <c r="W52" s="235">
        <f>0.2*'6.1'!C51</f>
        <v>0</v>
      </c>
      <c r="X52" s="235">
        <f>0.2*'6.2'!C51</f>
        <v>0.2</v>
      </c>
      <c r="Y52" s="235">
        <f>0.3*'6.3'!I51</f>
        <v>0</v>
      </c>
      <c r="Z52" s="235">
        <f>0.3*'6.4'!F51</f>
        <v>0.3</v>
      </c>
      <c r="AA52" s="235">
        <f>0.2*'7.1'!D51</f>
        <v>0.2</v>
      </c>
      <c r="AB52" s="235">
        <f>0.2*'7.2'!D51</f>
        <v>0</v>
      </c>
    </row>
    <row r="53" spans="1:28" ht="14.25" x14ac:dyDescent="0.25">
      <c r="A53" s="232">
        <v>48</v>
      </c>
      <c r="B53" s="10" t="s">
        <v>57</v>
      </c>
      <c r="C53" s="233">
        <f>0.5*'1.1'!Q52</f>
        <v>0</v>
      </c>
      <c r="D53" s="234">
        <f>0.15*'2.1'!G52</f>
        <v>0</v>
      </c>
      <c r="E53" s="234">
        <f>0.15*'2.2'!F52</f>
        <v>0</v>
      </c>
      <c r="F53" s="235">
        <f>0.15*'2.3'!H52</f>
        <v>0</v>
      </c>
      <c r="G53" s="235">
        <f>0.15*'2.4'!AH53</f>
        <v>0.15</v>
      </c>
      <c r="H53" s="235">
        <f>0.05*'2.5'!I52</f>
        <v>0.05</v>
      </c>
      <c r="I53" s="235">
        <f>0.05*'2.6'!D52</f>
        <v>0.05</v>
      </c>
      <c r="J53" s="235">
        <f>0.05*'2.7'!D52</f>
        <v>0.05</v>
      </c>
      <c r="K53" s="235">
        <f>0.05*'2.8'!D52</f>
        <v>0.05</v>
      </c>
      <c r="L53" s="235">
        <f>0.05*'2.9'!D52</f>
        <v>0.05</v>
      </c>
      <c r="M53" s="235">
        <f>0.05*'2.10'!D52</f>
        <v>0.05</v>
      </c>
      <c r="N53" s="235">
        <f>0.05*'2.11'!D52</f>
        <v>0</v>
      </c>
      <c r="O53" s="235">
        <f>0.05*'2.12'!G52</f>
        <v>0</v>
      </c>
      <c r="P53" s="235">
        <f>0.2*'3.1'!G52</f>
        <v>0.2</v>
      </c>
      <c r="Q53" s="235">
        <f>0.8*'3.2'!F52</f>
        <v>0</v>
      </c>
      <c r="R53" s="235">
        <f>1*'4.1'!F52</f>
        <v>1</v>
      </c>
      <c r="S53" s="235">
        <f>0.2*'5.1'!F53</f>
        <v>0.2</v>
      </c>
      <c r="T53" s="235">
        <f>0.2*'5.2'!F52</f>
        <v>0.2</v>
      </c>
      <c r="U53" s="235">
        <f>0.25*'5.3'!C52</f>
        <v>0.25</v>
      </c>
      <c r="V53" s="235">
        <f>0.35*'5.4'!C52</f>
        <v>0.35</v>
      </c>
      <c r="W53" s="235">
        <f>0.2*'6.1'!C52</f>
        <v>0.2</v>
      </c>
      <c r="X53" s="235">
        <f>0.2*'6.2'!C52</f>
        <v>0.2</v>
      </c>
      <c r="Y53" s="235">
        <f>0.3*'6.3'!I52</f>
        <v>0.3</v>
      </c>
      <c r="Z53" s="235">
        <f>0.3*'6.4'!F52</f>
        <v>0.3</v>
      </c>
      <c r="AA53" s="235">
        <f>0.2*'7.1'!D52</f>
        <v>0.2</v>
      </c>
      <c r="AB53" s="235">
        <f>0.2*'7.2'!D52</f>
        <v>0</v>
      </c>
    </row>
    <row r="54" spans="1:28" ht="14.25" x14ac:dyDescent="0.25">
      <c r="A54" s="232">
        <v>49</v>
      </c>
      <c r="B54" s="10" t="s">
        <v>58</v>
      </c>
      <c r="C54" s="233">
        <f>0.5*'1.1'!Q53</f>
        <v>0</v>
      </c>
      <c r="D54" s="234">
        <f>0.15*'2.1'!G53</f>
        <v>0</v>
      </c>
      <c r="E54" s="234">
        <f>0.15*'2.2'!F53</f>
        <v>0</v>
      </c>
      <c r="F54" s="235">
        <f>0.15*'2.3'!H53</f>
        <v>0</v>
      </c>
      <c r="G54" s="235">
        <f>0.15*'2.4'!AH54</f>
        <v>0</v>
      </c>
      <c r="H54" s="235">
        <f>0.05*'2.5'!I53</f>
        <v>0.05</v>
      </c>
      <c r="I54" s="235">
        <f>0.05*'2.6'!D53</f>
        <v>0.05</v>
      </c>
      <c r="J54" s="235">
        <f>0.05*'2.7'!D53</f>
        <v>0.05</v>
      </c>
      <c r="K54" s="235">
        <f>0.05*'2.8'!D53</f>
        <v>0.05</v>
      </c>
      <c r="L54" s="235">
        <f>0.05*'2.9'!D53</f>
        <v>0.05</v>
      </c>
      <c r="M54" s="235">
        <f>0.05*'2.10'!D53</f>
        <v>0.05</v>
      </c>
      <c r="N54" s="235">
        <f>0.05*'2.11'!D53</f>
        <v>0.05</v>
      </c>
      <c r="O54" s="235">
        <f>0.05*'2.12'!G53</f>
        <v>0.05</v>
      </c>
      <c r="P54" s="235">
        <f>0.2*'3.1'!G53</f>
        <v>0</v>
      </c>
      <c r="Q54" s="235">
        <f>0.8*'3.2'!F53</f>
        <v>0.8</v>
      </c>
      <c r="R54" s="235">
        <f>1*'4.1'!F53</f>
        <v>1</v>
      </c>
      <c r="S54" s="235">
        <f>0.2*'5.1'!F54</f>
        <v>0.2</v>
      </c>
      <c r="T54" s="235">
        <f>0.2*'5.2'!F53</f>
        <v>0.2</v>
      </c>
      <c r="U54" s="235">
        <f>0.25*'5.3'!C53</f>
        <v>0.25</v>
      </c>
      <c r="V54" s="235">
        <f>0.35*'5.4'!C53</f>
        <v>0.35</v>
      </c>
      <c r="W54" s="235">
        <f>0.2*'6.1'!C53</f>
        <v>0.2</v>
      </c>
      <c r="X54" s="235">
        <f>0.2*'6.2'!C53</f>
        <v>0.2</v>
      </c>
      <c r="Y54" s="235">
        <f>0.3*'6.3'!I53</f>
        <v>0.3</v>
      </c>
      <c r="Z54" s="235">
        <f>0.3*'6.4'!F53</f>
        <v>0.15</v>
      </c>
      <c r="AA54" s="235">
        <f>0.2*'7.1'!D53</f>
        <v>0</v>
      </c>
      <c r="AB54" s="235">
        <f>0.2*'7.2'!D53</f>
        <v>0</v>
      </c>
    </row>
    <row r="55" spans="1:28" ht="14.25" x14ac:dyDescent="0.25">
      <c r="A55" s="232">
        <v>50</v>
      </c>
      <c r="B55" s="10" t="s">
        <v>59</v>
      </c>
      <c r="C55" s="233">
        <f>0.5*'1.1'!Q54</f>
        <v>0</v>
      </c>
      <c r="D55" s="234">
        <f>0.15*'2.1'!G54</f>
        <v>0</v>
      </c>
      <c r="E55" s="234">
        <f>0.15*'2.2'!F54</f>
        <v>0</v>
      </c>
      <c r="F55" s="235">
        <f>0.15*'2.3'!H54</f>
        <v>0</v>
      </c>
      <c r="G55" s="235">
        <f>0.15*'2.4'!AH55</f>
        <v>0</v>
      </c>
      <c r="H55" s="235">
        <f>0.05*'2.5'!I54</f>
        <v>0.05</v>
      </c>
      <c r="I55" s="235">
        <f>0.05*'2.6'!D54</f>
        <v>0.05</v>
      </c>
      <c r="J55" s="235">
        <f>0.05*'2.7'!D54</f>
        <v>0.05</v>
      </c>
      <c r="K55" s="235">
        <f>0.05*'2.8'!D54</f>
        <v>0.05</v>
      </c>
      <c r="L55" s="235">
        <f>0.05*'2.9'!D54</f>
        <v>0.05</v>
      </c>
      <c r="M55" s="235">
        <f>0.05*'2.10'!D54</f>
        <v>0.05</v>
      </c>
      <c r="N55" s="235">
        <f>0.05*'2.11'!D54</f>
        <v>0.05</v>
      </c>
      <c r="O55" s="235">
        <f>0.05*'2.12'!G54</f>
        <v>0.05</v>
      </c>
      <c r="P55" s="235">
        <f>0.2*'3.1'!G54</f>
        <v>0</v>
      </c>
      <c r="Q55" s="235">
        <f>0.8*'3.2'!F54</f>
        <v>0</v>
      </c>
      <c r="R55" s="235">
        <f>1*'4.1'!F54</f>
        <v>1</v>
      </c>
      <c r="S55" s="235">
        <f>0.2*'5.1'!F55</f>
        <v>0.2</v>
      </c>
      <c r="T55" s="235">
        <f>0.2*'5.2'!F54</f>
        <v>0.2</v>
      </c>
      <c r="U55" s="235">
        <f>0.25*'5.3'!C54</f>
        <v>0.25</v>
      </c>
      <c r="V55" s="235">
        <f>0.35*'5.4'!C54</f>
        <v>0.35</v>
      </c>
      <c r="W55" s="235">
        <f>0.2*'6.1'!C54</f>
        <v>0.2</v>
      </c>
      <c r="X55" s="235">
        <f>0.2*'6.2'!C54</f>
        <v>0.2</v>
      </c>
      <c r="Y55" s="235">
        <f>0.3*'6.3'!I54</f>
        <v>0.3</v>
      </c>
      <c r="Z55" s="235">
        <f>0.3*'6.4'!F54</f>
        <v>0.3</v>
      </c>
      <c r="AA55" s="235">
        <f>0.2*'7.1'!D54</f>
        <v>0.2</v>
      </c>
      <c r="AB55" s="235">
        <f>0.2*'7.2'!D54</f>
        <v>0</v>
      </c>
    </row>
    <row r="56" spans="1:28" ht="14.25" x14ac:dyDescent="0.25">
      <c r="A56" s="232">
        <v>51</v>
      </c>
      <c r="B56" s="10" t="s">
        <v>60</v>
      </c>
      <c r="C56" s="233">
        <f>0.5*'1.1'!Q55</f>
        <v>0</v>
      </c>
      <c r="D56" s="234">
        <f>0.15*'2.1'!G55</f>
        <v>0</v>
      </c>
      <c r="E56" s="234">
        <f>0.15*'2.2'!F55</f>
        <v>0</v>
      </c>
      <c r="F56" s="235">
        <f>0.15*'2.3'!H55</f>
        <v>0</v>
      </c>
      <c r="G56" s="235">
        <f>0.15*'2.4'!AH56</f>
        <v>0.15</v>
      </c>
      <c r="H56" s="235">
        <f>0.05*'2.5'!I55</f>
        <v>0.05</v>
      </c>
      <c r="I56" s="235">
        <f>0.05*'2.6'!D55</f>
        <v>0</v>
      </c>
      <c r="J56" s="235">
        <f>0.05*'2.7'!D55</f>
        <v>0.05</v>
      </c>
      <c r="K56" s="235">
        <f>0.05*'2.8'!D55</f>
        <v>0.05</v>
      </c>
      <c r="L56" s="235">
        <f>0.05*'2.9'!D55</f>
        <v>0.05</v>
      </c>
      <c r="M56" s="235">
        <f>0.05*'2.10'!D55</f>
        <v>0.05</v>
      </c>
      <c r="N56" s="235">
        <f>0.05*'2.11'!D55</f>
        <v>0.05</v>
      </c>
      <c r="O56" s="235">
        <f>0.05*'2.12'!G55</f>
        <v>0.05</v>
      </c>
      <c r="P56" s="235">
        <f>0.2*'3.1'!G55</f>
        <v>0</v>
      </c>
      <c r="Q56" s="235">
        <f>0.8*'3.2'!F55</f>
        <v>0</v>
      </c>
      <c r="R56" s="235">
        <f>1*'4.1'!F55</f>
        <v>0</v>
      </c>
      <c r="S56" s="235">
        <f>0.2*'5.1'!F56</f>
        <v>0.2</v>
      </c>
      <c r="T56" s="235">
        <f>0.2*'5.2'!F55</f>
        <v>0.2</v>
      </c>
      <c r="U56" s="235">
        <f>0.25*'5.3'!C55</f>
        <v>0.25</v>
      </c>
      <c r="V56" s="235">
        <f>0.35*'5.4'!C55</f>
        <v>0.35</v>
      </c>
      <c r="W56" s="235">
        <f>0.2*'6.1'!C55</f>
        <v>0.2</v>
      </c>
      <c r="X56" s="235">
        <f>0.2*'6.2'!C55</f>
        <v>0.2</v>
      </c>
      <c r="Y56" s="235">
        <f>0.3*'6.3'!I55</f>
        <v>0.3</v>
      </c>
      <c r="Z56" s="235">
        <f>0.3*'6.4'!F55</f>
        <v>0</v>
      </c>
      <c r="AA56" s="235">
        <f>0.2*'7.1'!D55</f>
        <v>0</v>
      </c>
      <c r="AB56" s="235">
        <f>0.2*'7.2'!D55</f>
        <v>0</v>
      </c>
    </row>
    <row r="57" spans="1:28" ht="14.25" x14ac:dyDescent="0.25">
      <c r="A57" s="232">
        <v>52</v>
      </c>
      <c r="B57" s="10" t="s">
        <v>61</v>
      </c>
      <c r="C57" s="233">
        <f>0.5*'1.1'!Q56</f>
        <v>0</v>
      </c>
      <c r="D57" s="234">
        <f>0.15*'2.1'!G56</f>
        <v>0</v>
      </c>
      <c r="E57" s="234">
        <f>0.15*'2.2'!F56</f>
        <v>0</v>
      </c>
      <c r="F57" s="235">
        <f>0.15*'2.3'!H56</f>
        <v>0</v>
      </c>
      <c r="G57" s="235">
        <f>0.15*'2.4'!AH57</f>
        <v>0.15</v>
      </c>
      <c r="H57" s="235">
        <f>0.05*'2.5'!I56</f>
        <v>0.05</v>
      </c>
      <c r="I57" s="235">
        <f>0.05*'2.6'!D56</f>
        <v>0.05</v>
      </c>
      <c r="J57" s="235">
        <f>0.05*'2.7'!D56</f>
        <v>0.05</v>
      </c>
      <c r="K57" s="235">
        <f>0.05*'2.8'!D56</f>
        <v>0.05</v>
      </c>
      <c r="L57" s="235">
        <f>0.05*'2.9'!D56</f>
        <v>0.05</v>
      </c>
      <c r="M57" s="235">
        <f>0.05*'2.10'!D56</f>
        <v>0.05</v>
      </c>
      <c r="N57" s="235">
        <f>0.05*'2.11'!D56</f>
        <v>0</v>
      </c>
      <c r="O57" s="235">
        <f>0.05*'2.12'!G56</f>
        <v>0</v>
      </c>
      <c r="P57" s="235">
        <f>0.2*'3.1'!G56</f>
        <v>0.2</v>
      </c>
      <c r="Q57" s="235">
        <f>0.8*'3.2'!F56</f>
        <v>0.8</v>
      </c>
      <c r="R57" s="235">
        <f>1*'4.1'!F56</f>
        <v>0</v>
      </c>
      <c r="S57" s="235">
        <f>0.2*'5.1'!F57</f>
        <v>0.2</v>
      </c>
      <c r="T57" s="235">
        <f>0.2*'5.2'!F56</f>
        <v>0.2</v>
      </c>
      <c r="U57" s="235">
        <f>0.25*'5.3'!C56</f>
        <v>0.25</v>
      </c>
      <c r="V57" s="235">
        <f>0.35*'5.4'!C56</f>
        <v>0.35</v>
      </c>
      <c r="W57" s="235">
        <f>0.2*'6.1'!C56</f>
        <v>0</v>
      </c>
      <c r="X57" s="235">
        <f>0.2*'6.2'!C56</f>
        <v>0.2</v>
      </c>
      <c r="Y57" s="235">
        <f>0.3*'6.3'!I56</f>
        <v>0</v>
      </c>
      <c r="Z57" s="235">
        <f>0.3*'6.4'!F56</f>
        <v>0</v>
      </c>
      <c r="AA57" s="235">
        <f>0.2*'7.1'!D56</f>
        <v>0.2</v>
      </c>
      <c r="AB57" s="235">
        <f>0.2*'7.2'!D56</f>
        <v>0</v>
      </c>
    </row>
    <row r="58" spans="1:28" ht="14.25" x14ac:dyDescent="0.25">
      <c r="A58" s="232">
        <v>53</v>
      </c>
      <c r="B58" s="10" t="s">
        <v>62</v>
      </c>
      <c r="C58" s="233">
        <f>0.5*'1.1'!Q57</f>
        <v>0</v>
      </c>
      <c r="D58" s="234">
        <f>0.15*'2.1'!G57</f>
        <v>0</v>
      </c>
      <c r="E58" s="234">
        <f>0.15*'2.2'!F57</f>
        <v>0</v>
      </c>
      <c r="F58" s="235">
        <f>0.15*'2.3'!H57</f>
        <v>0.15</v>
      </c>
      <c r="G58" s="235">
        <f>0.15*'2.4'!AH58</f>
        <v>0</v>
      </c>
      <c r="H58" s="235">
        <f>0.05*'2.5'!I57</f>
        <v>0.05</v>
      </c>
      <c r="I58" s="235">
        <f>0.05*'2.6'!D57</f>
        <v>0.05</v>
      </c>
      <c r="J58" s="235">
        <f>0.05*'2.7'!D57</f>
        <v>0.05</v>
      </c>
      <c r="K58" s="235">
        <f>0.05*'2.8'!D57</f>
        <v>0.05</v>
      </c>
      <c r="L58" s="235">
        <f>0.05*'2.9'!D57</f>
        <v>0.05</v>
      </c>
      <c r="M58" s="235">
        <f>0.05*'2.10'!D57</f>
        <v>0.05</v>
      </c>
      <c r="N58" s="235">
        <f>0.05*'2.11'!D57</f>
        <v>0</v>
      </c>
      <c r="O58" s="235">
        <f>0.05*'2.12'!G57</f>
        <v>0</v>
      </c>
      <c r="P58" s="235">
        <f>0.2*'3.1'!G57</f>
        <v>0.2</v>
      </c>
      <c r="Q58" s="235">
        <f>0.8*'3.2'!F57</f>
        <v>0.8</v>
      </c>
      <c r="R58" s="235">
        <f>1*'4.1'!F57</f>
        <v>0</v>
      </c>
      <c r="S58" s="235">
        <f>0.2*'5.1'!F58</f>
        <v>0.2</v>
      </c>
      <c r="T58" s="235">
        <f>0.2*'5.2'!F57</f>
        <v>0.2</v>
      </c>
      <c r="U58" s="235">
        <f>0.25*'5.3'!C57</f>
        <v>0.25</v>
      </c>
      <c r="V58" s="235">
        <f>0.35*'5.4'!C57</f>
        <v>0.35</v>
      </c>
      <c r="W58" s="235">
        <f>0.2*'6.1'!C57</f>
        <v>0.2</v>
      </c>
      <c r="X58" s="235">
        <f>0.2*'6.2'!C57</f>
        <v>0.2</v>
      </c>
      <c r="Y58" s="235">
        <f>0.3*'6.3'!I57</f>
        <v>0.3</v>
      </c>
      <c r="Z58" s="235">
        <f>0.3*'6.4'!F57</f>
        <v>0</v>
      </c>
      <c r="AA58" s="235">
        <f>0.2*'7.1'!D57</f>
        <v>0.2</v>
      </c>
      <c r="AB58" s="235">
        <f>0.2*'7.2'!D57</f>
        <v>0</v>
      </c>
    </row>
    <row r="59" spans="1:28" ht="14.25" x14ac:dyDescent="0.25">
      <c r="A59" s="232">
        <v>54</v>
      </c>
      <c r="B59" s="10" t="s">
        <v>63</v>
      </c>
      <c r="C59" s="233">
        <f>0.5*'1.1'!Q58</f>
        <v>0</v>
      </c>
      <c r="D59" s="234">
        <f>0.15*'2.1'!G58</f>
        <v>0</v>
      </c>
      <c r="E59" s="234">
        <f>0.15*'2.2'!F58</f>
        <v>0</v>
      </c>
      <c r="F59" s="235">
        <f>0.15*'2.3'!H58</f>
        <v>0</v>
      </c>
      <c r="G59" s="235">
        <f>0.15*'2.4'!AH59</f>
        <v>0</v>
      </c>
      <c r="H59" s="235">
        <f>0.05*'2.5'!I58</f>
        <v>0.05</v>
      </c>
      <c r="I59" s="235">
        <f>0.05*'2.6'!D58</f>
        <v>0.05</v>
      </c>
      <c r="J59" s="235">
        <f>0.05*'2.7'!D58</f>
        <v>0.05</v>
      </c>
      <c r="K59" s="235">
        <f>0.05*'2.8'!D58</f>
        <v>0.05</v>
      </c>
      <c r="L59" s="235">
        <f>0.05*'2.9'!D58</f>
        <v>0.05</v>
      </c>
      <c r="M59" s="235">
        <f>0.05*'2.10'!D58</f>
        <v>0.05</v>
      </c>
      <c r="N59" s="235">
        <f>0.05*'2.11'!D58</f>
        <v>0.05</v>
      </c>
      <c r="O59" s="235">
        <f>0.05*'2.12'!G58</f>
        <v>0</v>
      </c>
      <c r="P59" s="235">
        <f>0.2*'3.1'!G58</f>
        <v>0.2</v>
      </c>
      <c r="Q59" s="235">
        <f>0.8*'3.2'!F58</f>
        <v>0</v>
      </c>
      <c r="R59" s="235">
        <f>1*'4.1'!F58</f>
        <v>1</v>
      </c>
      <c r="S59" s="235">
        <f>0.2*'5.1'!F59</f>
        <v>0.2</v>
      </c>
      <c r="T59" s="235">
        <f>0.2*'5.2'!F58</f>
        <v>0.2</v>
      </c>
      <c r="U59" s="235">
        <f>0.25*'5.3'!C58</f>
        <v>0.25</v>
      </c>
      <c r="V59" s="235">
        <f>0.35*'5.4'!C58</f>
        <v>0.35</v>
      </c>
      <c r="W59" s="235">
        <f>0.2*'6.1'!C58</f>
        <v>0.2</v>
      </c>
      <c r="X59" s="235">
        <f>0.2*'6.2'!C58</f>
        <v>0.2</v>
      </c>
      <c r="Y59" s="235">
        <f>0.3*'6.3'!I58</f>
        <v>0.3</v>
      </c>
      <c r="Z59" s="235">
        <f>0.3*'6.4'!F58</f>
        <v>0.3</v>
      </c>
      <c r="AA59" s="235">
        <f>0.2*'7.1'!D58</f>
        <v>0.2</v>
      </c>
      <c r="AB59" s="235">
        <f>0.2*'7.2'!D58</f>
        <v>0.2</v>
      </c>
    </row>
    <row r="60" spans="1:28" ht="14.25" x14ac:dyDescent="0.25">
      <c r="A60" s="232">
        <v>55</v>
      </c>
      <c r="B60" s="10" t="s">
        <v>64</v>
      </c>
      <c r="C60" s="233">
        <f>0.5*'1.1'!Q59</f>
        <v>0</v>
      </c>
      <c r="D60" s="234">
        <f>0.15*'2.1'!G59</f>
        <v>0</v>
      </c>
      <c r="E60" s="234">
        <f>0.15*'2.2'!F59</f>
        <v>0</v>
      </c>
      <c r="F60" s="235">
        <f>0.15*'2.3'!H59</f>
        <v>0</v>
      </c>
      <c r="G60" s="235">
        <f>0.15*'2.4'!AH60</f>
        <v>0</v>
      </c>
      <c r="H60" s="235">
        <f>0.05*'2.5'!I59</f>
        <v>0.05</v>
      </c>
      <c r="I60" s="235">
        <f>0.05*'2.6'!D59</f>
        <v>0.05</v>
      </c>
      <c r="J60" s="235">
        <f>0.05*'2.7'!D59</f>
        <v>0.05</v>
      </c>
      <c r="K60" s="235">
        <f>0.05*'2.8'!D59</f>
        <v>0.05</v>
      </c>
      <c r="L60" s="235">
        <f>0.05*'2.9'!D59</f>
        <v>0.05</v>
      </c>
      <c r="M60" s="235">
        <f>0.05*'2.10'!D59</f>
        <v>0.05</v>
      </c>
      <c r="N60" s="235">
        <f>0.05*'2.11'!D59</f>
        <v>0.05</v>
      </c>
      <c r="O60" s="235">
        <f>0.05*'2.12'!G59</f>
        <v>0.05</v>
      </c>
      <c r="P60" s="235">
        <f>0.2*'3.1'!G59</f>
        <v>0</v>
      </c>
      <c r="Q60" s="235">
        <f>0.8*'3.2'!F59</f>
        <v>0.8</v>
      </c>
      <c r="R60" s="235">
        <f>1*'4.1'!F59</f>
        <v>1</v>
      </c>
      <c r="S60" s="235">
        <f>0.2*'5.1'!F60</f>
        <v>0.2</v>
      </c>
      <c r="T60" s="235">
        <f>0.2*'5.2'!F59</f>
        <v>0</v>
      </c>
      <c r="U60" s="235">
        <f>0.25*'5.3'!C59</f>
        <v>0.25</v>
      </c>
      <c r="V60" s="235">
        <f>0.35*'5.4'!C59</f>
        <v>0.35</v>
      </c>
      <c r="W60" s="235">
        <f>0.2*'6.1'!C59</f>
        <v>0.2</v>
      </c>
      <c r="X60" s="235">
        <f>0.2*'6.2'!C59</f>
        <v>0.2</v>
      </c>
      <c r="Y60" s="235">
        <f>0.3*'6.3'!I59</f>
        <v>0.3</v>
      </c>
      <c r="Z60" s="235">
        <f>0.3*'6.4'!F59</f>
        <v>0.3</v>
      </c>
      <c r="AA60" s="235">
        <f>0.2*'7.1'!D59</f>
        <v>0.2</v>
      </c>
      <c r="AB60" s="235">
        <f>0.2*'7.2'!D59</f>
        <v>0.2</v>
      </c>
    </row>
    <row r="61" spans="1:28" ht="14.25" x14ac:dyDescent="0.25">
      <c r="A61" s="232">
        <v>56</v>
      </c>
      <c r="B61" s="10" t="s">
        <v>65</v>
      </c>
      <c r="C61" s="233">
        <f>0.5*'1.1'!Q60</f>
        <v>0.5</v>
      </c>
      <c r="D61" s="233">
        <f>0.15*'2.1'!G60</f>
        <v>0.15</v>
      </c>
      <c r="E61" s="234">
        <f>0.15*'2.2'!F60</f>
        <v>0</v>
      </c>
      <c r="F61" s="235">
        <f>0.15*'2.3'!H60</f>
        <v>0</v>
      </c>
      <c r="G61" s="235">
        <f>0.15*'2.4'!AH61</f>
        <v>0</v>
      </c>
      <c r="H61" s="235">
        <f>0.05*'2.5'!I60</f>
        <v>0.05</v>
      </c>
      <c r="I61" s="235">
        <f>0.05*'2.6'!D60</f>
        <v>0.05</v>
      </c>
      <c r="J61" s="235">
        <f>0.05*'2.7'!D60</f>
        <v>0.05</v>
      </c>
      <c r="K61" s="235">
        <f>0.05*'2.8'!D60</f>
        <v>0.05</v>
      </c>
      <c r="L61" s="235">
        <f>0.05*'2.9'!D60</f>
        <v>0.05</v>
      </c>
      <c r="M61" s="235">
        <f>0.05*'2.10'!D60</f>
        <v>0.05</v>
      </c>
      <c r="N61" s="235">
        <f>0.05*'2.11'!D60</f>
        <v>0.05</v>
      </c>
      <c r="O61" s="235">
        <f>0.05*'2.12'!G60</f>
        <v>0.05</v>
      </c>
      <c r="P61" s="235">
        <f>0.2*'3.1'!G60</f>
        <v>0.2</v>
      </c>
      <c r="Q61" s="235">
        <f>0.8*'3.2'!F60</f>
        <v>0</v>
      </c>
      <c r="R61" s="235">
        <f>1*'4.1'!F60</f>
        <v>1</v>
      </c>
      <c r="S61" s="235">
        <f>0.2*'5.1'!F61</f>
        <v>0.2</v>
      </c>
      <c r="T61" s="235">
        <f>0.2*'5.2'!F60</f>
        <v>0.2</v>
      </c>
      <c r="U61" s="235">
        <f>0.25*'5.3'!C60</f>
        <v>0.25</v>
      </c>
      <c r="V61" s="235">
        <f>0.35*'5.4'!C60</f>
        <v>0.35</v>
      </c>
      <c r="W61" s="235">
        <f>0.2*'6.1'!C60</f>
        <v>0.2</v>
      </c>
      <c r="X61" s="235">
        <f>0.2*'6.2'!C60</f>
        <v>0.2</v>
      </c>
      <c r="Y61" s="235">
        <f>0.3*'6.3'!I60</f>
        <v>0.3</v>
      </c>
      <c r="Z61" s="235">
        <f>0.3*'6.4'!F60</f>
        <v>0.3</v>
      </c>
      <c r="AA61" s="235">
        <f>0.2*'7.1'!D60</f>
        <v>0.2</v>
      </c>
      <c r="AB61" s="235">
        <f>0.2*'7.2'!D60</f>
        <v>0.2</v>
      </c>
    </row>
    <row r="62" spans="1:28" ht="14.25" x14ac:dyDescent="0.25">
      <c r="A62" s="232">
        <v>57</v>
      </c>
      <c r="B62" s="10" t="s">
        <v>66</v>
      </c>
      <c r="C62" s="233">
        <f>0.5*'1.1'!Q61</f>
        <v>0</v>
      </c>
      <c r="D62" s="234">
        <f>0.15*'2.1'!G61</f>
        <v>0</v>
      </c>
      <c r="E62" s="234">
        <f>0.15*'2.2'!F61</f>
        <v>0</v>
      </c>
      <c r="F62" s="235">
        <f>0.15*'2.3'!H61</f>
        <v>0</v>
      </c>
      <c r="G62" s="235">
        <f>0.15*'2.4'!AH62</f>
        <v>0.15</v>
      </c>
      <c r="H62" s="235">
        <f>0.05*'2.5'!I61</f>
        <v>0.05</v>
      </c>
      <c r="I62" s="235">
        <f>0.05*'2.6'!D61</f>
        <v>0.05</v>
      </c>
      <c r="J62" s="235">
        <f>0.05*'2.7'!D61</f>
        <v>0.05</v>
      </c>
      <c r="K62" s="235">
        <f>0.05*'2.8'!D61</f>
        <v>0.05</v>
      </c>
      <c r="L62" s="235">
        <f>0.05*'2.9'!D61</f>
        <v>0.05</v>
      </c>
      <c r="M62" s="235">
        <f>0.05*'2.10'!D61</f>
        <v>0.05</v>
      </c>
      <c r="N62" s="235">
        <f>0.05*'2.11'!D61</f>
        <v>0</v>
      </c>
      <c r="O62" s="235">
        <f>0.05*'2.12'!G61</f>
        <v>0</v>
      </c>
      <c r="P62" s="235">
        <f>0.2*'3.1'!G61</f>
        <v>0.2</v>
      </c>
      <c r="Q62" s="235">
        <f>0.8*'3.2'!F61</f>
        <v>0.8</v>
      </c>
      <c r="R62" s="235">
        <f>1*'4.1'!F61</f>
        <v>1</v>
      </c>
      <c r="S62" s="235">
        <f>0.2*'5.1'!F62</f>
        <v>0.2</v>
      </c>
      <c r="T62" s="235">
        <f>0.2*'5.2'!F61</f>
        <v>0.2</v>
      </c>
      <c r="U62" s="235">
        <f>0.25*'5.3'!C61</f>
        <v>0.25</v>
      </c>
      <c r="V62" s="235">
        <f>0.35*'5.4'!C61</f>
        <v>0.35</v>
      </c>
      <c r="W62" s="235">
        <f>0.2*'6.1'!C61</f>
        <v>0.2</v>
      </c>
      <c r="X62" s="235">
        <f>0.2*'6.2'!C61</f>
        <v>0.2</v>
      </c>
      <c r="Y62" s="235">
        <f>0.3*'6.3'!I61</f>
        <v>0.3</v>
      </c>
      <c r="Z62" s="235">
        <f>0.3*'6.4'!F61</f>
        <v>0.3</v>
      </c>
      <c r="AA62" s="235">
        <f>0.2*'7.1'!D61</f>
        <v>0.2</v>
      </c>
      <c r="AB62" s="235">
        <f>0.2*'7.2'!D61</f>
        <v>0.2</v>
      </c>
    </row>
    <row r="63" spans="1:28" ht="14.25" x14ac:dyDescent="0.25">
      <c r="A63" s="232">
        <v>58</v>
      </c>
      <c r="B63" s="10" t="s">
        <v>67</v>
      </c>
      <c r="C63" s="233">
        <f>0.5*'1.1'!Q62</f>
        <v>0</v>
      </c>
      <c r="D63" s="234">
        <f>0.15*'2.1'!G62</f>
        <v>0</v>
      </c>
      <c r="E63" s="234">
        <f>0.15*'2.2'!F62</f>
        <v>0</v>
      </c>
      <c r="F63" s="235">
        <f>0.15*'2.3'!H62</f>
        <v>0</v>
      </c>
      <c r="G63" s="235">
        <f>0.15*'2.4'!AH63</f>
        <v>0.15</v>
      </c>
      <c r="H63" s="235">
        <f>0.05*'2.5'!I62</f>
        <v>0.05</v>
      </c>
      <c r="I63" s="235">
        <f>0.05*'2.6'!D62</f>
        <v>0.05</v>
      </c>
      <c r="J63" s="235">
        <f>0.05*'2.7'!D62</f>
        <v>0.05</v>
      </c>
      <c r="K63" s="235">
        <f>0.05*'2.8'!D62</f>
        <v>0.05</v>
      </c>
      <c r="L63" s="235">
        <f>0.05*'2.9'!D62</f>
        <v>0.05</v>
      </c>
      <c r="M63" s="235">
        <f>0.05*'2.10'!D62</f>
        <v>0.05</v>
      </c>
      <c r="N63" s="235">
        <f>0.05*'2.11'!D62</f>
        <v>0.05</v>
      </c>
      <c r="O63" s="235">
        <f>0.05*'2.12'!G62</f>
        <v>0.05</v>
      </c>
      <c r="P63" s="235">
        <f>0.2*'3.1'!G62</f>
        <v>0.2</v>
      </c>
      <c r="Q63" s="235">
        <f>0.8*'3.2'!F62</f>
        <v>0</v>
      </c>
      <c r="R63" s="235">
        <f>1*'4.1'!F62</f>
        <v>1</v>
      </c>
      <c r="S63" s="235">
        <f>0.2*'5.1'!F63</f>
        <v>0.2</v>
      </c>
      <c r="T63" s="235">
        <f>0.2*'5.2'!F62</f>
        <v>0.2</v>
      </c>
      <c r="U63" s="235">
        <f>0.25*'5.3'!C62</f>
        <v>0.25</v>
      </c>
      <c r="V63" s="235">
        <f>0.35*'5.4'!C62</f>
        <v>0.35</v>
      </c>
      <c r="W63" s="235">
        <f>0.2*'6.1'!C62</f>
        <v>0.2</v>
      </c>
      <c r="X63" s="235">
        <f>0.2*'6.2'!C62</f>
        <v>0.2</v>
      </c>
      <c r="Y63" s="235">
        <f>0.3*'6.3'!I62</f>
        <v>0.3</v>
      </c>
      <c r="Z63" s="235">
        <f>0.3*'6.4'!F62</f>
        <v>0.3</v>
      </c>
      <c r="AA63" s="235">
        <f>0.2*'7.1'!D62</f>
        <v>0.2</v>
      </c>
      <c r="AB63" s="235">
        <f>0.2*'7.2'!D62</f>
        <v>0</v>
      </c>
    </row>
    <row r="64" spans="1:28" ht="14.25" x14ac:dyDescent="0.25">
      <c r="A64" s="232">
        <v>59</v>
      </c>
      <c r="B64" s="10" t="s">
        <v>68</v>
      </c>
      <c r="C64" s="233">
        <f>0.5*'1.1'!Q63</f>
        <v>0</v>
      </c>
      <c r="D64" s="234">
        <f>0.15*'2.1'!G63</f>
        <v>0</v>
      </c>
      <c r="E64" s="234">
        <f>0.15*'2.2'!F63</f>
        <v>0</v>
      </c>
      <c r="F64" s="235">
        <f>0.15*'2.3'!H63</f>
        <v>0</v>
      </c>
      <c r="G64" s="235">
        <f>0.15*'2.4'!AH64</f>
        <v>0.15</v>
      </c>
      <c r="H64" s="235">
        <f>0.05*'2.5'!I63</f>
        <v>0.05</v>
      </c>
      <c r="I64" s="235">
        <f>0.05*'2.6'!D63</f>
        <v>0.05</v>
      </c>
      <c r="J64" s="235">
        <f>0.05*'2.7'!D63</f>
        <v>0.05</v>
      </c>
      <c r="K64" s="235">
        <f>0.05*'2.8'!D63</f>
        <v>0.05</v>
      </c>
      <c r="L64" s="235">
        <f>0.05*'2.9'!D63</f>
        <v>0.05</v>
      </c>
      <c r="M64" s="235">
        <f>0.05*'2.10'!D63</f>
        <v>0.05</v>
      </c>
      <c r="N64" s="235">
        <f>0.05*'2.11'!D63</f>
        <v>0</v>
      </c>
      <c r="O64" s="235">
        <f>0.05*'2.12'!G63</f>
        <v>0</v>
      </c>
      <c r="P64" s="235">
        <f>0.2*'3.1'!G63</f>
        <v>0.2</v>
      </c>
      <c r="Q64" s="235">
        <f>0.8*'3.2'!F63</f>
        <v>0</v>
      </c>
      <c r="R64" s="235">
        <f>1*'4.1'!F63</f>
        <v>1</v>
      </c>
      <c r="S64" s="235">
        <f>0.2*'5.1'!F64</f>
        <v>0.2</v>
      </c>
      <c r="T64" s="235">
        <f>0.2*'5.2'!F63</f>
        <v>0.2</v>
      </c>
      <c r="U64" s="235">
        <f>0.25*'5.3'!C63</f>
        <v>0.25</v>
      </c>
      <c r="V64" s="235">
        <f>0.35*'5.4'!C63</f>
        <v>0.35</v>
      </c>
      <c r="W64" s="235">
        <f>0.2*'6.1'!C63</f>
        <v>0</v>
      </c>
      <c r="X64" s="235">
        <f>0.2*'6.2'!C63</f>
        <v>0.2</v>
      </c>
      <c r="Y64" s="235">
        <f>0.3*'6.3'!I63</f>
        <v>0.3</v>
      </c>
      <c r="Z64" s="235">
        <f>0.3*'6.4'!F63</f>
        <v>0.3</v>
      </c>
      <c r="AA64" s="235">
        <f>0.2*'7.1'!D63</f>
        <v>0.2</v>
      </c>
      <c r="AB64" s="235">
        <f>0.2*'7.2'!D63</f>
        <v>0.2</v>
      </c>
    </row>
    <row r="65" spans="1:28" ht="14.25" x14ac:dyDescent="0.25">
      <c r="A65" s="232">
        <v>60</v>
      </c>
      <c r="B65" s="10" t="s">
        <v>69</v>
      </c>
      <c r="C65" s="233">
        <f>0.5*'1.1'!Q64</f>
        <v>0</v>
      </c>
      <c r="D65" s="234">
        <f>0.15*'2.1'!G64</f>
        <v>0</v>
      </c>
      <c r="E65" s="234">
        <f>0.15*'2.2'!F64</f>
        <v>0</v>
      </c>
      <c r="F65" s="235">
        <f>0.15*'2.3'!H64</f>
        <v>0</v>
      </c>
      <c r="G65" s="235">
        <f>0.15*'2.4'!AH65</f>
        <v>0.15</v>
      </c>
      <c r="H65" s="235">
        <f>0.05*'2.5'!I64</f>
        <v>0.05</v>
      </c>
      <c r="I65" s="235">
        <f>0.05*'2.6'!D64</f>
        <v>0.05</v>
      </c>
      <c r="J65" s="235">
        <f>0.05*'2.7'!D64</f>
        <v>0.05</v>
      </c>
      <c r="K65" s="235">
        <f>0.05*'2.8'!D64</f>
        <v>0.05</v>
      </c>
      <c r="L65" s="235">
        <f>0.05*'2.9'!D64</f>
        <v>0.05</v>
      </c>
      <c r="M65" s="235">
        <f>0.05*'2.10'!D64</f>
        <v>0.05</v>
      </c>
      <c r="N65" s="235">
        <f>0.05*'2.11'!D64</f>
        <v>0.05</v>
      </c>
      <c r="O65" s="235">
        <f>0.05*'2.12'!G64</f>
        <v>0.05</v>
      </c>
      <c r="P65" s="235">
        <f>0.2*'3.1'!G64</f>
        <v>0</v>
      </c>
      <c r="Q65" s="235">
        <f>0.8*'3.2'!F64</f>
        <v>0</v>
      </c>
      <c r="R65" s="235">
        <f>1*'4.1'!F64</f>
        <v>1</v>
      </c>
      <c r="S65" s="235">
        <f>0.2*'5.1'!F65</f>
        <v>0.2</v>
      </c>
      <c r="T65" s="235">
        <f>0.2*'5.2'!F64</f>
        <v>0.2</v>
      </c>
      <c r="U65" s="235">
        <f>0.25*'5.3'!C64</f>
        <v>0.25</v>
      </c>
      <c r="V65" s="235">
        <f>0.35*'5.4'!C64</f>
        <v>0.35</v>
      </c>
      <c r="W65" s="235">
        <f>0.2*'6.1'!C64</f>
        <v>0.2</v>
      </c>
      <c r="X65" s="235">
        <f>0.2*'6.2'!C64</f>
        <v>0.2</v>
      </c>
      <c r="Y65" s="235">
        <f>0.3*'6.3'!I64</f>
        <v>0.3</v>
      </c>
      <c r="Z65" s="235">
        <f>0.3*'6.4'!F64</f>
        <v>0.3</v>
      </c>
      <c r="AA65" s="235">
        <f>0.2*'7.1'!D64</f>
        <v>0.2</v>
      </c>
      <c r="AB65" s="235">
        <f>0.2*'7.2'!D64</f>
        <v>0</v>
      </c>
    </row>
    <row r="66" spans="1:28" ht="14.25" x14ac:dyDescent="0.25">
      <c r="A66" s="232">
        <v>61</v>
      </c>
      <c r="B66" s="10" t="s">
        <v>70</v>
      </c>
      <c r="C66" s="233">
        <f>0.5*'1.1'!Q65</f>
        <v>0</v>
      </c>
      <c r="D66" s="234">
        <f>0.15*'2.1'!G65</f>
        <v>0</v>
      </c>
      <c r="E66" s="234">
        <f>0.15*'2.2'!F65</f>
        <v>0</v>
      </c>
      <c r="F66" s="235">
        <f>0.15*'2.3'!H65</f>
        <v>0.15</v>
      </c>
      <c r="G66" s="235">
        <f>0.15*'2.4'!AH66</f>
        <v>0</v>
      </c>
      <c r="H66" s="235">
        <f>0.05*'2.5'!I65</f>
        <v>0.05</v>
      </c>
      <c r="I66" s="235">
        <f>0.05*'2.6'!D65</f>
        <v>0.05</v>
      </c>
      <c r="J66" s="235">
        <f>0.05*'2.7'!D65</f>
        <v>0.05</v>
      </c>
      <c r="K66" s="235">
        <f>0.05*'2.8'!D65</f>
        <v>0.05</v>
      </c>
      <c r="L66" s="235">
        <f>0.05*'2.9'!D65</f>
        <v>0.05</v>
      </c>
      <c r="M66" s="235">
        <f>0.05*'2.10'!D65</f>
        <v>0.05</v>
      </c>
      <c r="N66" s="235">
        <f>0.05*'2.11'!D65</f>
        <v>0.05</v>
      </c>
      <c r="O66" s="235">
        <f>0.05*'2.12'!G65</f>
        <v>0.05</v>
      </c>
      <c r="P66" s="235">
        <f>0.2*'3.1'!G65</f>
        <v>0</v>
      </c>
      <c r="Q66" s="235">
        <f>0.8*'3.2'!F65</f>
        <v>0</v>
      </c>
      <c r="R66" s="235">
        <f>1*'4.1'!F65</f>
        <v>1</v>
      </c>
      <c r="S66" s="235">
        <f>0.2*'5.1'!F66</f>
        <v>0.2</v>
      </c>
      <c r="T66" s="235">
        <f>0.2*'5.2'!F65</f>
        <v>0.2</v>
      </c>
      <c r="U66" s="235">
        <f>0.25*'5.3'!C65</f>
        <v>0.25</v>
      </c>
      <c r="V66" s="235">
        <f>0.35*'5.4'!C65</f>
        <v>0.35</v>
      </c>
      <c r="W66" s="235">
        <f>0.2*'6.1'!C65</f>
        <v>0</v>
      </c>
      <c r="X66" s="235">
        <f>0.2*'6.2'!C65</f>
        <v>0.2</v>
      </c>
      <c r="Y66" s="235">
        <f>0.3*'6.3'!I65</f>
        <v>0</v>
      </c>
      <c r="Z66" s="235">
        <f>0.3*'6.4'!F65</f>
        <v>0.3</v>
      </c>
      <c r="AA66" s="235">
        <f>0.2*'7.1'!D65</f>
        <v>0.2</v>
      </c>
      <c r="AB66" s="235">
        <f>0.2*'7.2'!D65</f>
        <v>0.2</v>
      </c>
    </row>
    <row r="67" spans="1:28" ht="14.25" x14ac:dyDescent="0.25">
      <c r="A67" s="232">
        <v>62</v>
      </c>
      <c r="B67" s="10" t="s">
        <v>71</v>
      </c>
      <c r="C67" s="233">
        <f>0.5*'1.1'!Q66</f>
        <v>0</v>
      </c>
      <c r="D67" s="233">
        <f>0.15*'2.1'!G66</f>
        <v>0.15</v>
      </c>
      <c r="E67" s="234">
        <f>0.15*'2.2'!F66</f>
        <v>0</v>
      </c>
      <c r="F67" s="235">
        <f>0.15*'2.3'!H66</f>
        <v>0</v>
      </c>
      <c r="G67" s="235">
        <f>0.15*'2.4'!AH67</f>
        <v>0.15</v>
      </c>
      <c r="H67" s="235">
        <f>0.05*'2.5'!I66</f>
        <v>0.05</v>
      </c>
      <c r="I67" s="235">
        <f>0.05*'2.6'!D66</f>
        <v>0.05</v>
      </c>
      <c r="J67" s="235">
        <f>0.05*'2.7'!D66</f>
        <v>0.05</v>
      </c>
      <c r="K67" s="235">
        <f>0.05*'2.8'!D66</f>
        <v>0.05</v>
      </c>
      <c r="L67" s="235">
        <f>0.05*'2.9'!D66</f>
        <v>0.05</v>
      </c>
      <c r="M67" s="235">
        <f>0.05*'2.10'!D66</f>
        <v>0.05</v>
      </c>
      <c r="N67" s="235">
        <f>0.05*'2.11'!D66</f>
        <v>0.05</v>
      </c>
      <c r="O67" s="235">
        <f>0.05*'2.12'!G66</f>
        <v>0.05</v>
      </c>
      <c r="P67" s="235">
        <f>0.2*'3.1'!G66</f>
        <v>0.2</v>
      </c>
      <c r="Q67" s="235">
        <f>0.8*'3.2'!F66</f>
        <v>0</v>
      </c>
      <c r="R67" s="235">
        <f>1*'4.1'!F66</f>
        <v>1</v>
      </c>
      <c r="S67" s="235">
        <f>0.2*'5.1'!F67</f>
        <v>0.2</v>
      </c>
      <c r="T67" s="235">
        <f>0.2*'5.2'!F66</f>
        <v>0.2</v>
      </c>
      <c r="U67" s="235">
        <f>0.25*'5.3'!C66</f>
        <v>0.25</v>
      </c>
      <c r="V67" s="235">
        <f>0.35*'5.4'!C66</f>
        <v>0.35</v>
      </c>
      <c r="W67" s="235">
        <f>0.2*'6.1'!C66</f>
        <v>0.2</v>
      </c>
      <c r="X67" s="235">
        <f>0.2*'6.2'!C66</f>
        <v>0.2</v>
      </c>
      <c r="Y67" s="235">
        <f>0.3*'6.3'!I66</f>
        <v>0.3</v>
      </c>
      <c r="Z67" s="235">
        <f>0.3*'6.4'!F66</f>
        <v>0.3</v>
      </c>
      <c r="AA67" s="235">
        <f>0.2*'7.1'!D66</f>
        <v>0</v>
      </c>
      <c r="AB67" s="235">
        <f>0.2*'7.2'!D66</f>
        <v>0</v>
      </c>
    </row>
    <row r="68" spans="1:28" ht="14.25" x14ac:dyDescent="0.25">
      <c r="A68" s="232">
        <v>63</v>
      </c>
      <c r="B68" s="10" t="s">
        <v>72</v>
      </c>
      <c r="C68" s="233">
        <f>0.5*'1.1'!Q67</f>
        <v>0</v>
      </c>
      <c r="D68" s="234">
        <f>0.15*'2.1'!G67</f>
        <v>0</v>
      </c>
      <c r="E68" s="234">
        <f>0.15*'2.2'!F67</f>
        <v>0</v>
      </c>
      <c r="F68" s="235">
        <f>0.15*'2.3'!H67</f>
        <v>0</v>
      </c>
      <c r="G68" s="235">
        <f>0.15*'2.4'!AH68</f>
        <v>0</v>
      </c>
      <c r="H68" s="235">
        <f>0.05*'2.5'!I67</f>
        <v>0.05</v>
      </c>
      <c r="I68" s="235">
        <f>0.05*'2.6'!D67</f>
        <v>0.05</v>
      </c>
      <c r="J68" s="235">
        <f>0.05*'2.7'!D67</f>
        <v>0.05</v>
      </c>
      <c r="K68" s="235">
        <f>0.05*'2.8'!D67</f>
        <v>0.05</v>
      </c>
      <c r="L68" s="235">
        <f>0.05*'2.9'!D67</f>
        <v>0.05</v>
      </c>
      <c r="M68" s="235">
        <f>0.05*'2.10'!D67</f>
        <v>0.05</v>
      </c>
      <c r="N68" s="235">
        <f>0.05*'2.11'!D67</f>
        <v>0.05</v>
      </c>
      <c r="O68" s="235">
        <f>0.05*'2.12'!G67</f>
        <v>0.05</v>
      </c>
      <c r="P68" s="235">
        <f>0.2*'3.1'!G67</f>
        <v>0.2</v>
      </c>
      <c r="Q68" s="235">
        <f>0.8*'3.2'!F67</f>
        <v>0.8</v>
      </c>
      <c r="R68" s="235">
        <f>1*'4.1'!F67</f>
        <v>1</v>
      </c>
      <c r="S68" s="235">
        <f>0.2*'5.1'!F68</f>
        <v>0.2</v>
      </c>
      <c r="T68" s="235">
        <f>0.2*'5.2'!F67</f>
        <v>0.2</v>
      </c>
      <c r="U68" s="235">
        <f>0.25*'5.3'!C67</f>
        <v>0.25</v>
      </c>
      <c r="V68" s="235">
        <f>0.35*'5.4'!C67</f>
        <v>0.35</v>
      </c>
      <c r="W68" s="235">
        <f>0.2*'6.1'!C67</f>
        <v>0</v>
      </c>
      <c r="X68" s="235">
        <f>0.2*'6.2'!C67</f>
        <v>0.2</v>
      </c>
      <c r="Y68" s="235">
        <f>0.3*'6.3'!I67</f>
        <v>0.3</v>
      </c>
      <c r="Z68" s="235">
        <f>0.3*'6.4'!F67</f>
        <v>0.3</v>
      </c>
      <c r="AA68" s="235">
        <f>0.2*'7.1'!D67</f>
        <v>0.2</v>
      </c>
      <c r="AB68" s="235">
        <f>0.2*'7.2'!D67</f>
        <v>0.2</v>
      </c>
    </row>
    <row r="69" spans="1:28" ht="14.25" x14ac:dyDescent="0.25">
      <c r="A69" s="232">
        <v>64</v>
      </c>
      <c r="B69" s="10" t="s">
        <v>73</v>
      </c>
      <c r="C69" s="233">
        <f>0.5*'1.1'!Q68</f>
        <v>0</v>
      </c>
      <c r="D69" s="234">
        <f>0.15*'2.1'!G68</f>
        <v>0</v>
      </c>
      <c r="E69" s="234">
        <f>0.15*'2.2'!F68</f>
        <v>0</v>
      </c>
      <c r="F69" s="235">
        <f>0.15*'2.3'!H68</f>
        <v>0</v>
      </c>
      <c r="G69" s="235">
        <f>0.15*'2.4'!AH69</f>
        <v>0.15</v>
      </c>
      <c r="H69" s="235">
        <f>0.05*'2.5'!I68</f>
        <v>0.05</v>
      </c>
      <c r="I69" s="235">
        <f>0.05*'2.6'!D68</f>
        <v>0.05</v>
      </c>
      <c r="J69" s="235">
        <f>0.05*'2.7'!D68</f>
        <v>0.05</v>
      </c>
      <c r="K69" s="235">
        <f>0.05*'2.8'!D68</f>
        <v>0.05</v>
      </c>
      <c r="L69" s="235">
        <f>0.05*'2.9'!D68</f>
        <v>0.05</v>
      </c>
      <c r="M69" s="235">
        <f>0.05*'2.10'!D68</f>
        <v>0.05</v>
      </c>
      <c r="N69" s="235">
        <f>0.05*'2.11'!D68</f>
        <v>0.05</v>
      </c>
      <c r="O69" s="235">
        <f>0.05*'2.12'!G68</f>
        <v>0.05</v>
      </c>
      <c r="P69" s="235">
        <f>0.2*'3.1'!G68</f>
        <v>0.2</v>
      </c>
      <c r="Q69" s="235">
        <f>0.8*'3.2'!F68</f>
        <v>0.8</v>
      </c>
      <c r="R69" s="235">
        <f>1*'4.1'!F68</f>
        <v>0</v>
      </c>
      <c r="S69" s="235">
        <f>0.2*'5.1'!F69</f>
        <v>0.2</v>
      </c>
      <c r="T69" s="235">
        <f>0.2*'5.2'!F68</f>
        <v>0.2</v>
      </c>
      <c r="U69" s="235">
        <f>0.25*'5.3'!C68</f>
        <v>0.25</v>
      </c>
      <c r="V69" s="235">
        <f>0.35*'5.4'!C68</f>
        <v>0.35</v>
      </c>
      <c r="W69" s="235">
        <f>0.2*'6.1'!C68</f>
        <v>0.2</v>
      </c>
      <c r="X69" s="235">
        <f>0.2*'6.2'!C68</f>
        <v>0.2</v>
      </c>
      <c r="Y69" s="235">
        <f>0.3*'6.3'!I68</f>
        <v>0.3</v>
      </c>
      <c r="Z69" s="235">
        <f>0.3*'6.4'!F68</f>
        <v>0.3</v>
      </c>
      <c r="AA69" s="235">
        <f>0.2*'7.1'!D68</f>
        <v>0.2</v>
      </c>
      <c r="AB69" s="235">
        <f>0.2*'7.2'!D68</f>
        <v>0.2</v>
      </c>
    </row>
    <row r="70" spans="1:28" ht="14.25" x14ac:dyDescent="0.25">
      <c r="A70" s="232">
        <v>65</v>
      </c>
      <c r="B70" s="10" t="s">
        <v>74</v>
      </c>
      <c r="C70" s="233">
        <f>0.5*'1.1'!Q69</f>
        <v>0</v>
      </c>
      <c r="D70" s="234">
        <f>0.15*'2.1'!G69</f>
        <v>0</v>
      </c>
      <c r="E70" s="234">
        <f>0.15*'2.2'!F69</f>
        <v>0</v>
      </c>
      <c r="F70" s="235">
        <f>0.15*'2.3'!H69</f>
        <v>0</v>
      </c>
      <c r="G70" s="235">
        <f>0.15*'2.4'!AH70</f>
        <v>0</v>
      </c>
      <c r="H70" s="235">
        <f>0.05*'2.5'!I69</f>
        <v>0.05</v>
      </c>
      <c r="I70" s="235">
        <f>0.05*'2.6'!D69</f>
        <v>0.05</v>
      </c>
      <c r="J70" s="235">
        <f>0.05*'2.7'!D69</f>
        <v>0.05</v>
      </c>
      <c r="K70" s="235">
        <f>0.05*'2.8'!D69</f>
        <v>0.05</v>
      </c>
      <c r="L70" s="235">
        <f>0.05*'2.9'!D69</f>
        <v>0.05</v>
      </c>
      <c r="M70" s="235">
        <f>0.05*'2.10'!D69</f>
        <v>0.05</v>
      </c>
      <c r="N70" s="235">
        <f>0.05*'2.11'!D69</f>
        <v>0.05</v>
      </c>
      <c r="O70" s="235">
        <f>0.05*'2.12'!G69</f>
        <v>0.05</v>
      </c>
      <c r="P70" s="235">
        <f>0.2*'3.1'!G69</f>
        <v>0.2</v>
      </c>
      <c r="Q70" s="235">
        <f>0.8*'3.2'!F69</f>
        <v>0</v>
      </c>
      <c r="R70" s="235">
        <f>1*'4.1'!F69</f>
        <v>1</v>
      </c>
      <c r="S70" s="235">
        <f>0.2*'5.1'!F70</f>
        <v>0.2</v>
      </c>
      <c r="T70" s="235">
        <f>0.2*'5.2'!F69</f>
        <v>0.2</v>
      </c>
      <c r="U70" s="235">
        <f>0.25*'5.3'!C69</f>
        <v>0.25</v>
      </c>
      <c r="V70" s="235">
        <f>0.35*'5.4'!C69</f>
        <v>0.35</v>
      </c>
      <c r="W70" s="235">
        <f>0.2*'6.1'!C69</f>
        <v>0.2</v>
      </c>
      <c r="X70" s="235">
        <f>0.2*'6.2'!C69</f>
        <v>0.2</v>
      </c>
      <c r="Y70" s="235">
        <f>0.3*'6.3'!I69</f>
        <v>0.3</v>
      </c>
      <c r="Z70" s="235">
        <f>0.3*'6.4'!F69</f>
        <v>0.3</v>
      </c>
      <c r="AA70" s="235">
        <f>0.2*'7.1'!D69</f>
        <v>0</v>
      </c>
      <c r="AB70" s="235">
        <f>0.2*'7.2'!D69</f>
        <v>0.2</v>
      </c>
    </row>
    <row r="71" spans="1:28" ht="14.25" x14ac:dyDescent="0.25">
      <c r="A71" s="232">
        <v>66</v>
      </c>
      <c r="B71" s="10" t="s">
        <v>75</v>
      </c>
      <c r="C71" s="233">
        <f>0.5*'1.1'!Q70</f>
        <v>0.5</v>
      </c>
      <c r="D71" s="234">
        <f>0.15*'2.1'!G70</f>
        <v>0</v>
      </c>
      <c r="E71" s="234">
        <f>0.15*'2.2'!F70</f>
        <v>0.15</v>
      </c>
      <c r="F71" s="235">
        <f>0.15*'2.3'!H70</f>
        <v>0.15</v>
      </c>
      <c r="G71" s="235">
        <f>0.15*'2.4'!AH71</f>
        <v>0.15</v>
      </c>
      <c r="H71" s="235">
        <f>0.05*'2.5'!I70</f>
        <v>0.05</v>
      </c>
      <c r="I71" s="235">
        <f>0.05*'2.6'!D70</f>
        <v>0.05</v>
      </c>
      <c r="J71" s="235">
        <f>0.05*'2.7'!D70</f>
        <v>0.05</v>
      </c>
      <c r="K71" s="235">
        <f>0.05*'2.8'!D70</f>
        <v>0.05</v>
      </c>
      <c r="L71" s="235">
        <f>0.05*'2.9'!D70</f>
        <v>0</v>
      </c>
      <c r="M71" s="235">
        <f>0.05*'2.10'!D70</f>
        <v>0.05</v>
      </c>
      <c r="N71" s="235">
        <f>0.05*'2.11'!D70</f>
        <v>0.05</v>
      </c>
      <c r="O71" s="235">
        <f>0.05*'2.12'!G70</f>
        <v>0.05</v>
      </c>
      <c r="P71" s="235">
        <f>0.2*'3.1'!G70</f>
        <v>0</v>
      </c>
      <c r="Q71" s="235">
        <f>0.8*'3.2'!F70</f>
        <v>0.8</v>
      </c>
      <c r="R71" s="235">
        <f>1*'4.1'!F70</f>
        <v>1</v>
      </c>
      <c r="S71" s="235">
        <f>0.2*'5.1'!F71</f>
        <v>0.2</v>
      </c>
      <c r="T71" s="235">
        <f>0.2*'5.2'!F70</f>
        <v>0.2</v>
      </c>
      <c r="U71" s="235">
        <f>0.25*'5.3'!C70</f>
        <v>0.25</v>
      </c>
      <c r="V71" s="235">
        <f>0.35*'5.4'!C70</f>
        <v>0.35</v>
      </c>
      <c r="W71" s="235">
        <f>0.2*'6.1'!C70</f>
        <v>0</v>
      </c>
      <c r="X71" s="235">
        <f>0.2*'6.2'!C70</f>
        <v>0.2</v>
      </c>
      <c r="Y71" s="235">
        <f>0.3*'6.3'!I70</f>
        <v>0</v>
      </c>
      <c r="Z71" s="235">
        <f>0.3*'6.4'!F70</f>
        <v>0</v>
      </c>
      <c r="AA71" s="235">
        <f>0.2*'7.1'!D70</f>
        <v>0</v>
      </c>
      <c r="AB71" s="235">
        <f>0.2*'7.2'!D70</f>
        <v>0.2</v>
      </c>
    </row>
    <row r="72" spans="1:28" ht="14.25" x14ac:dyDescent="0.25">
      <c r="A72" s="232">
        <v>67</v>
      </c>
      <c r="B72" s="10" t="s">
        <v>76</v>
      </c>
      <c r="C72" s="233">
        <f>0.5*'1.1'!Q71</f>
        <v>0</v>
      </c>
      <c r="D72" s="234">
        <f>0.15*'2.1'!G71</f>
        <v>0</v>
      </c>
      <c r="E72" s="234">
        <f>0.15*'2.2'!F71</f>
        <v>0</v>
      </c>
      <c r="F72" s="235">
        <f>0.15*'2.3'!H71</f>
        <v>0</v>
      </c>
      <c r="G72" s="235">
        <f>0.15*'2.4'!AH72</f>
        <v>0</v>
      </c>
      <c r="H72" s="235">
        <f>0.05*'2.5'!I71</f>
        <v>0.05</v>
      </c>
      <c r="I72" s="235">
        <f>0.05*'2.6'!D71</f>
        <v>0.05</v>
      </c>
      <c r="J72" s="235">
        <f>0.05*'2.7'!D71</f>
        <v>0.05</v>
      </c>
      <c r="K72" s="235">
        <f>0.05*'2.8'!D71</f>
        <v>0.05</v>
      </c>
      <c r="L72" s="235">
        <f>0.05*'2.9'!D71</f>
        <v>0.05</v>
      </c>
      <c r="M72" s="235">
        <f>0.05*'2.10'!D71</f>
        <v>0.05</v>
      </c>
      <c r="N72" s="235">
        <f>0.05*'2.11'!D71</f>
        <v>0.05</v>
      </c>
      <c r="O72" s="235">
        <f>0.05*'2.12'!G71</f>
        <v>0</v>
      </c>
      <c r="P72" s="235">
        <f>0.2*'3.1'!G71</f>
        <v>0.2</v>
      </c>
      <c r="Q72" s="235">
        <f>0.8*'3.2'!F71</f>
        <v>0</v>
      </c>
      <c r="R72" s="235">
        <f>1*'4.1'!F71</f>
        <v>0</v>
      </c>
      <c r="S72" s="235">
        <f>0.2*'5.1'!F72</f>
        <v>0.2</v>
      </c>
      <c r="T72" s="235">
        <f>0.2*'5.2'!F71</f>
        <v>0.2</v>
      </c>
      <c r="U72" s="235">
        <f>0.25*'5.3'!C71</f>
        <v>0.25</v>
      </c>
      <c r="V72" s="235">
        <f>0.35*'5.4'!C71</f>
        <v>0.35</v>
      </c>
      <c r="W72" s="235">
        <f>0.2*'6.1'!C71</f>
        <v>0.2</v>
      </c>
      <c r="X72" s="235">
        <f>0.2*'6.2'!C71</f>
        <v>0.2</v>
      </c>
      <c r="Y72" s="235">
        <f>0.3*'6.3'!I71</f>
        <v>0.3</v>
      </c>
      <c r="Z72" s="235">
        <f>0.3*'6.4'!F71</f>
        <v>0.15</v>
      </c>
      <c r="AA72" s="235">
        <f>0.2*'7.1'!D71</f>
        <v>0</v>
      </c>
      <c r="AB72" s="235">
        <f>0.2*'7.2'!D71</f>
        <v>0</v>
      </c>
    </row>
    <row r="73" spans="1:28" ht="14.25" x14ac:dyDescent="0.25">
      <c r="A73" s="232">
        <v>68</v>
      </c>
      <c r="B73" s="10" t="s">
        <v>77</v>
      </c>
      <c r="C73" s="233">
        <f>0.5*'1.1'!Q72</f>
        <v>0</v>
      </c>
      <c r="D73" s="234">
        <f>0.15*'2.1'!G72</f>
        <v>0</v>
      </c>
      <c r="E73" s="234">
        <f>0.15*'2.2'!F72</f>
        <v>0</v>
      </c>
      <c r="F73" s="235">
        <f>0.15*'2.3'!H72</f>
        <v>0</v>
      </c>
      <c r="G73" s="235">
        <f>0.15*'2.4'!AH73</f>
        <v>0.15</v>
      </c>
      <c r="H73" s="235">
        <f>0.05*'2.5'!I72</f>
        <v>0.05</v>
      </c>
      <c r="I73" s="235">
        <f>0.05*'2.6'!D72</f>
        <v>0.05</v>
      </c>
      <c r="J73" s="235">
        <f>0.05*'2.7'!D72</f>
        <v>0.05</v>
      </c>
      <c r="K73" s="235">
        <f>0.05*'2.8'!D72</f>
        <v>0.05</v>
      </c>
      <c r="L73" s="235">
        <f>0.05*'2.9'!D72</f>
        <v>0.05</v>
      </c>
      <c r="M73" s="235">
        <f>0.05*'2.10'!D72</f>
        <v>0.05</v>
      </c>
      <c r="N73" s="235">
        <f>0.05*'2.11'!D72</f>
        <v>0.05</v>
      </c>
      <c r="O73" s="235">
        <f>0.05*'2.12'!G72</f>
        <v>0.05</v>
      </c>
      <c r="P73" s="235">
        <f>0.2*'3.1'!G72</f>
        <v>0.2</v>
      </c>
      <c r="Q73" s="235">
        <f>0.8*'3.2'!F72</f>
        <v>0.8</v>
      </c>
      <c r="R73" s="235">
        <f>1*'4.1'!F72</f>
        <v>1</v>
      </c>
      <c r="S73" s="235">
        <f>0.2*'5.1'!F73</f>
        <v>0.2</v>
      </c>
      <c r="T73" s="235">
        <f>0.2*'5.2'!F72</f>
        <v>0.2</v>
      </c>
      <c r="U73" s="235">
        <f>0.25*'5.3'!C72</f>
        <v>0.25</v>
      </c>
      <c r="V73" s="235">
        <f>0.35*'5.4'!C72</f>
        <v>0.35</v>
      </c>
      <c r="W73" s="235">
        <f>0.2*'6.1'!C72</f>
        <v>0.2</v>
      </c>
      <c r="X73" s="235">
        <f>0.2*'6.2'!C72</f>
        <v>0.2</v>
      </c>
      <c r="Y73" s="235">
        <f>0.3*'6.3'!I72</f>
        <v>0.3</v>
      </c>
      <c r="Z73" s="235">
        <f>0.3*'6.4'!F72</f>
        <v>0.3</v>
      </c>
      <c r="AA73" s="235">
        <f>0.2*'7.1'!D72</f>
        <v>0.2</v>
      </c>
      <c r="AB73" s="235">
        <f>0.2*'7.2'!D72</f>
        <v>0.2</v>
      </c>
    </row>
    <row r="74" spans="1:28" ht="14.25" x14ac:dyDescent="0.25">
      <c r="A74" s="232">
        <v>69</v>
      </c>
      <c r="B74" s="10" t="s">
        <v>78</v>
      </c>
      <c r="C74" s="233">
        <f>0.5*'1.1'!Q73</f>
        <v>0</v>
      </c>
      <c r="D74" s="234">
        <f>0.15*'2.1'!G73</f>
        <v>0</v>
      </c>
      <c r="E74" s="234">
        <f>0.15*'2.2'!F73</f>
        <v>0</v>
      </c>
      <c r="F74" s="235">
        <f>0.15*'2.3'!H73</f>
        <v>0</v>
      </c>
      <c r="G74" s="235">
        <f>0.15*'2.4'!AH74</f>
        <v>0</v>
      </c>
      <c r="H74" s="235">
        <f>0.05*'2.5'!I73</f>
        <v>0.05</v>
      </c>
      <c r="I74" s="235">
        <f>0.05*'2.6'!D73</f>
        <v>0.05</v>
      </c>
      <c r="J74" s="235">
        <f>0.05*'2.7'!D73</f>
        <v>0.05</v>
      </c>
      <c r="K74" s="235">
        <f>0.05*'2.8'!D73</f>
        <v>0.05</v>
      </c>
      <c r="L74" s="235">
        <f>0.05*'2.9'!D73</f>
        <v>0.05</v>
      </c>
      <c r="M74" s="235">
        <f>0.05*'2.10'!D73</f>
        <v>0.05</v>
      </c>
      <c r="N74" s="235">
        <f>0.05*'2.11'!D73</f>
        <v>0.05</v>
      </c>
      <c r="O74" s="235">
        <f>0.05*'2.12'!G73</f>
        <v>0</v>
      </c>
      <c r="P74" s="235">
        <f>0.2*'3.1'!G73</f>
        <v>0.2</v>
      </c>
      <c r="Q74" s="235">
        <f>0.8*'3.2'!F73</f>
        <v>0</v>
      </c>
      <c r="R74" s="235">
        <f>1*'4.1'!F73</f>
        <v>1</v>
      </c>
      <c r="S74" s="235">
        <f>0.2*'5.1'!F74</f>
        <v>0.2</v>
      </c>
      <c r="T74" s="235">
        <f>0.2*'5.2'!F73</f>
        <v>0.2</v>
      </c>
      <c r="U74" s="235">
        <f>0.25*'5.3'!C73</f>
        <v>0.25</v>
      </c>
      <c r="V74" s="235">
        <f>0.35*'5.4'!C73</f>
        <v>0.35</v>
      </c>
      <c r="W74" s="235">
        <f>0.2*'6.1'!C73</f>
        <v>0.2</v>
      </c>
      <c r="X74" s="235">
        <f>0.2*'6.2'!C73</f>
        <v>0.2</v>
      </c>
      <c r="Y74" s="235">
        <f>0.3*'6.3'!I73</f>
        <v>0.3</v>
      </c>
      <c r="Z74" s="235">
        <f>0.3*'6.4'!F73</f>
        <v>0.3</v>
      </c>
      <c r="AA74" s="235">
        <f>0.2*'7.1'!D73</f>
        <v>0.2</v>
      </c>
      <c r="AB74" s="235">
        <f>0.2*'7.2'!D73</f>
        <v>0.2</v>
      </c>
    </row>
    <row r="75" spans="1:28" ht="14.25" x14ac:dyDescent="0.25">
      <c r="A75" s="232">
        <v>70</v>
      </c>
      <c r="B75" s="10" t="s">
        <v>79</v>
      </c>
      <c r="C75" s="233">
        <f>0.5*'1.1'!Q74</f>
        <v>0</v>
      </c>
      <c r="D75" s="234">
        <f>0.15*'2.1'!G74</f>
        <v>0</v>
      </c>
      <c r="E75" s="234">
        <f>0.15*'2.2'!F74</f>
        <v>0</v>
      </c>
      <c r="F75" s="235">
        <f>0.15*'2.3'!H74</f>
        <v>0</v>
      </c>
      <c r="G75" s="235">
        <f>0.15*'2.4'!AH75</f>
        <v>0.15</v>
      </c>
      <c r="H75" s="235">
        <f>0.05*'2.5'!I74</f>
        <v>0.05</v>
      </c>
      <c r="I75" s="235">
        <f>0.05*'2.6'!D74</f>
        <v>0.05</v>
      </c>
      <c r="J75" s="235">
        <f>0.05*'2.7'!D74</f>
        <v>0.05</v>
      </c>
      <c r="K75" s="235">
        <f>0.05*'2.8'!D74</f>
        <v>0.05</v>
      </c>
      <c r="L75" s="235">
        <f>0.05*'2.9'!D74</f>
        <v>0.05</v>
      </c>
      <c r="M75" s="235">
        <f>0.05*'2.10'!D74</f>
        <v>0.05</v>
      </c>
      <c r="N75" s="235">
        <f>0.05*'2.11'!D74</f>
        <v>0.05</v>
      </c>
      <c r="O75" s="235">
        <f>0.05*'2.12'!G74</f>
        <v>0.05</v>
      </c>
      <c r="P75" s="235">
        <f>0.2*'3.1'!G74</f>
        <v>0</v>
      </c>
      <c r="Q75" s="235">
        <f>0.8*'3.2'!F74</f>
        <v>0</v>
      </c>
      <c r="R75" s="235">
        <f>1*'4.1'!F74</f>
        <v>1</v>
      </c>
      <c r="S75" s="235">
        <f>0.2*'5.1'!F75</f>
        <v>0.2</v>
      </c>
      <c r="T75" s="235">
        <f>0.2*'5.2'!F74</f>
        <v>0</v>
      </c>
      <c r="U75" s="235">
        <f>0.25*'5.3'!C74</f>
        <v>0.25</v>
      </c>
      <c r="V75" s="235">
        <f>0.35*'5.4'!C74</f>
        <v>0.35</v>
      </c>
      <c r="W75" s="235">
        <f>0.2*'6.1'!C74</f>
        <v>0.2</v>
      </c>
      <c r="X75" s="235">
        <f>0.2*'6.2'!C74</f>
        <v>0.2</v>
      </c>
      <c r="Y75" s="235">
        <f>0.3*'6.3'!I74</f>
        <v>0</v>
      </c>
      <c r="Z75" s="235">
        <f>0.3*'6.4'!F74</f>
        <v>0.3</v>
      </c>
      <c r="AA75" s="235">
        <f>0.2*'7.1'!D74</f>
        <v>0.2</v>
      </c>
      <c r="AB75" s="235">
        <f>0.2*'7.2'!D74</f>
        <v>0</v>
      </c>
    </row>
    <row r="76" spans="1:28" ht="14.25" x14ac:dyDescent="0.25">
      <c r="A76" s="232">
        <v>71</v>
      </c>
      <c r="B76" s="10" t="s">
        <v>80</v>
      </c>
      <c r="C76" s="233">
        <f>0.5*'1.1'!Q75</f>
        <v>0</v>
      </c>
      <c r="D76" s="234">
        <f>0.15*'2.1'!G75</f>
        <v>0</v>
      </c>
      <c r="E76" s="234">
        <f>0.15*'2.2'!F75</f>
        <v>0</v>
      </c>
      <c r="F76" s="235">
        <f>0.15*'2.3'!H75</f>
        <v>0</v>
      </c>
      <c r="G76" s="235">
        <f>0.15*'2.4'!AH76</f>
        <v>0</v>
      </c>
      <c r="H76" s="235">
        <f>0.05*'2.5'!I75</f>
        <v>0.05</v>
      </c>
      <c r="I76" s="235">
        <f>0.05*'2.6'!D75</f>
        <v>0.05</v>
      </c>
      <c r="J76" s="235">
        <f>0.05*'2.7'!D75</f>
        <v>0.05</v>
      </c>
      <c r="K76" s="235">
        <f>0.05*'2.8'!D75</f>
        <v>0.05</v>
      </c>
      <c r="L76" s="235">
        <f>0.05*'2.9'!D75</f>
        <v>0.05</v>
      </c>
      <c r="M76" s="235">
        <f>0.05*'2.10'!D75</f>
        <v>0.05</v>
      </c>
      <c r="N76" s="235">
        <f>0.05*'2.11'!D75</f>
        <v>0.05</v>
      </c>
      <c r="O76" s="235">
        <f>0.05*'2.12'!G75</f>
        <v>0.05</v>
      </c>
      <c r="P76" s="235">
        <f>0.2*'3.1'!G75</f>
        <v>0.2</v>
      </c>
      <c r="Q76" s="235">
        <f>0.8*'3.2'!F75</f>
        <v>0.8</v>
      </c>
      <c r="R76" s="235">
        <f>1*'4.1'!F75</f>
        <v>1</v>
      </c>
      <c r="S76" s="235">
        <f>0.2*'5.1'!F76</f>
        <v>0.2</v>
      </c>
      <c r="T76" s="235">
        <f>0.2*'5.2'!F75</f>
        <v>0.2</v>
      </c>
      <c r="U76" s="235">
        <f>0.25*'5.3'!C75</f>
        <v>0.25</v>
      </c>
      <c r="V76" s="235">
        <f>0.35*'5.4'!C75</f>
        <v>0.35</v>
      </c>
      <c r="W76" s="235">
        <f>0.2*'6.1'!C75</f>
        <v>0.2</v>
      </c>
      <c r="X76" s="235">
        <f>0.2*'6.2'!C75</f>
        <v>0.2</v>
      </c>
      <c r="Y76" s="235">
        <f>0.3*'6.3'!I75</f>
        <v>0.3</v>
      </c>
      <c r="Z76" s="235">
        <f>0.3*'6.4'!F75</f>
        <v>0.15</v>
      </c>
      <c r="AA76" s="235">
        <f>0.2*'7.1'!D75</f>
        <v>0.2</v>
      </c>
      <c r="AB76" s="235">
        <f>0.2*'7.2'!D75</f>
        <v>0.2</v>
      </c>
    </row>
    <row r="77" spans="1:28" ht="14.25" x14ac:dyDescent="0.25">
      <c r="A77" s="232">
        <v>72</v>
      </c>
      <c r="B77" s="10" t="s">
        <v>81</v>
      </c>
      <c r="C77" s="233">
        <f>0.5*'1.1'!Q76</f>
        <v>0</v>
      </c>
      <c r="D77" s="234">
        <f>0.15*'2.1'!G76</f>
        <v>0</v>
      </c>
      <c r="E77" s="234">
        <f>0.15*'2.2'!F76</f>
        <v>0</v>
      </c>
      <c r="F77" s="235">
        <f>0.15*'2.3'!H76</f>
        <v>0</v>
      </c>
      <c r="G77" s="235">
        <f>0.15*'2.4'!AH77</f>
        <v>0.15</v>
      </c>
      <c r="H77" s="235">
        <f>0.05*'2.5'!I76</f>
        <v>0.05</v>
      </c>
      <c r="I77" s="235">
        <f>0.05*'2.6'!D76</f>
        <v>0.05</v>
      </c>
      <c r="J77" s="235">
        <f>0.05*'2.7'!D76</f>
        <v>0.05</v>
      </c>
      <c r="K77" s="235">
        <f>0.05*'2.8'!D76</f>
        <v>0.05</v>
      </c>
      <c r="L77" s="235">
        <f>0.05*'2.9'!D76</f>
        <v>0.05</v>
      </c>
      <c r="M77" s="235">
        <f>0.05*'2.10'!D76</f>
        <v>0.05</v>
      </c>
      <c r="N77" s="235">
        <f>0.05*'2.11'!D76</f>
        <v>0.05</v>
      </c>
      <c r="O77" s="235">
        <f>0.05*'2.12'!G76</f>
        <v>0</v>
      </c>
      <c r="P77" s="235">
        <f>0.2*'3.1'!G76</f>
        <v>0</v>
      </c>
      <c r="Q77" s="235">
        <f>0.8*'3.2'!F76</f>
        <v>0</v>
      </c>
      <c r="R77" s="235">
        <f>1*'4.1'!F76</f>
        <v>1</v>
      </c>
      <c r="S77" s="235">
        <f>0.2*'5.1'!F77</f>
        <v>0.2</v>
      </c>
      <c r="T77" s="235">
        <f>0.2*'5.2'!F76</f>
        <v>0.2</v>
      </c>
      <c r="U77" s="235">
        <f>0.25*'5.3'!C76</f>
        <v>0.25</v>
      </c>
      <c r="V77" s="235">
        <f>0.35*'5.4'!C76</f>
        <v>0.35</v>
      </c>
      <c r="W77" s="235">
        <f>0.2*'6.1'!C76</f>
        <v>0.2</v>
      </c>
      <c r="X77" s="235">
        <f>0.2*'6.2'!C76</f>
        <v>0.2</v>
      </c>
      <c r="Y77" s="235">
        <f>0.3*'6.3'!I76</f>
        <v>0.3</v>
      </c>
      <c r="Z77" s="235">
        <f>0.3*'6.4'!F76</f>
        <v>0.3</v>
      </c>
      <c r="AA77" s="235">
        <f>0.2*'7.1'!D76</f>
        <v>0.2</v>
      </c>
      <c r="AB77" s="235">
        <f>0.2*'7.2'!D76</f>
        <v>0.2</v>
      </c>
    </row>
    <row r="78" spans="1:28" ht="14.25" x14ac:dyDescent="0.25">
      <c r="A78" s="232">
        <v>73</v>
      </c>
      <c r="B78" s="10" t="s">
        <v>82</v>
      </c>
      <c r="C78" s="233">
        <f>0.5*'1.1'!Q77</f>
        <v>0.5</v>
      </c>
      <c r="D78" s="233">
        <f>0.15*'2.1'!G77</f>
        <v>0.15</v>
      </c>
      <c r="E78" s="234">
        <f>0.15*'2.2'!F77</f>
        <v>0.15</v>
      </c>
      <c r="F78" s="235">
        <f>0.15*'2.3'!H77</f>
        <v>0</v>
      </c>
      <c r="G78" s="235">
        <f>0.15*'2.4'!AH78</f>
        <v>0.15</v>
      </c>
      <c r="H78" s="235">
        <f>0.05*'2.5'!I77</f>
        <v>0</v>
      </c>
      <c r="I78" s="235">
        <f>0.05*'2.6'!D77</f>
        <v>0.05</v>
      </c>
      <c r="J78" s="235">
        <f>0.05*'2.7'!D77</f>
        <v>0.05</v>
      </c>
      <c r="K78" s="235">
        <f>0.05*'2.8'!D77</f>
        <v>0.05</v>
      </c>
      <c r="L78" s="235">
        <f>0.05*'2.9'!D77</f>
        <v>0.05</v>
      </c>
      <c r="M78" s="235">
        <f>0.05*'2.10'!D77</f>
        <v>0.05</v>
      </c>
      <c r="N78" s="235">
        <f>0.05*'2.11'!D77</f>
        <v>0.05</v>
      </c>
      <c r="O78" s="235">
        <f>0.05*'2.12'!G77</f>
        <v>0.05</v>
      </c>
      <c r="P78" s="235">
        <f>0.2*'3.1'!G77</f>
        <v>0.2</v>
      </c>
      <c r="Q78" s="235">
        <f>0.8*'3.2'!F77</f>
        <v>0.8</v>
      </c>
      <c r="R78" s="235">
        <f>1*'4.1'!F77</f>
        <v>1</v>
      </c>
      <c r="S78" s="235">
        <f>0.2*'5.1'!F78</f>
        <v>0.2</v>
      </c>
      <c r="T78" s="235">
        <f>0.2*'5.2'!F77</f>
        <v>0.2</v>
      </c>
      <c r="U78" s="235">
        <f>0.25*'5.3'!C77</f>
        <v>0.25</v>
      </c>
      <c r="V78" s="235">
        <f>0.35*'5.4'!C77</f>
        <v>0.35</v>
      </c>
      <c r="W78" s="235">
        <f>0.2*'6.1'!C77</f>
        <v>0.2</v>
      </c>
      <c r="X78" s="235">
        <f>0.2*'6.2'!C77</f>
        <v>0.2</v>
      </c>
      <c r="Y78" s="235">
        <f>0.3*'6.3'!I77</f>
        <v>0.3</v>
      </c>
      <c r="Z78" s="235">
        <f>0.3*'6.4'!F77</f>
        <v>0.3</v>
      </c>
      <c r="AA78" s="235">
        <f>0.2*'7.1'!D77</f>
        <v>0.2</v>
      </c>
      <c r="AB78" s="235">
        <f>0.2*'7.2'!D77</f>
        <v>0.2</v>
      </c>
    </row>
    <row r="79" spans="1:28" ht="14.25" x14ac:dyDescent="0.25">
      <c r="A79" s="232">
        <v>74</v>
      </c>
      <c r="B79" s="10" t="s">
        <v>83</v>
      </c>
      <c r="C79" s="233">
        <f>0.5*'1.1'!Q78</f>
        <v>0</v>
      </c>
      <c r="D79" s="233">
        <f>0.15*'2.1'!G78</f>
        <v>0.15</v>
      </c>
      <c r="E79" s="234">
        <f>0.15*'2.2'!F78</f>
        <v>0</v>
      </c>
      <c r="F79" s="235">
        <f>0.15*'2.3'!H78</f>
        <v>0</v>
      </c>
      <c r="G79" s="235">
        <f>0.15*'2.4'!AH79</f>
        <v>0</v>
      </c>
      <c r="H79" s="235">
        <f>0.05*'2.5'!I78</f>
        <v>0.05</v>
      </c>
      <c r="I79" s="235">
        <f>0.05*'2.6'!D78</f>
        <v>0.05</v>
      </c>
      <c r="J79" s="235">
        <f>0.05*'2.7'!D78</f>
        <v>0.05</v>
      </c>
      <c r="K79" s="235">
        <f>0.05*'2.8'!D78</f>
        <v>0.05</v>
      </c>
      <c r="L79" s="235">
        <f>0.05*'2.9'!D78</f>
        <v>0.05</v>
      </c>
      <c r="M79" s="235">
        <f>0.05*'2.10'!D78</f>
        <v>0.05</v>
      </c>
      <c r="N79" s="235">
        <f>0.05*'2.11'!D78</f>
        <v>0.05</v>
      </c>
      <c r="O79" s="235">
        <f>0.05*'2.12'!G78</f>
        <v>0.05</v>
      </c>
      <c r="P79" s="235">
        <f>0.2*'3.1'!G78</f>
        <v>0.2</v>
      </c>
      <c r="Q79" s="235">
        <f>0.8*'3.2'!F78</f>
        <v>0</v>
      </c>
      <c r="R79" s="235">
        <f>1*'4.1'!F78</f>
        <v>1</v>
      </c>
      <c r="S79" s="235">
        <f>0.2*'5.1'!F79</f>
        <v>0.2</v>
      </c>
      <c r="T79" s="235">
        <f>0.2*'5.2'!F78</f>
        <v>0</v>
      </c>
      <c r="U79" s="235">
        <f>0.25*'5.3'!C78</f>
        <v>0.25</v>
      </c>
      <c r="V79" s="235">
        <f>0.35*'5.4'!C78</f>
        <v>0.35</v>
      </c>
      <c r="W79" s="235">
        <f>0.2*'6.1'!C78</f>
        <v>0.2</v>
      </c>
      <c r="X79" s="235">
        <f>0.2*'6.2'!C78</f>
        <v>0.2</v>
      </c>
      <c r="Y79" s="235">
        <f>0.3*'6.3'!I78</f>
        <v>0.3</v>
      </c>
      <c r="Z79" s="235">
        <f>0.3*'6.4'!F78</f>
        <v>0.3</v>
      </c>
      <c r="AA79" s="235">
        <f>0.2*'7.1'!D78</f>
        <v>0</v>
      </c>
      <c r="AB79" s="235">
        <f>0.2*'7.2'!D78</f>
        <v>0.2</v>
      </c>
    </row>
    <row r="80" spans="1:28" ht="14.25" x14ac:dyDescent="0.25">
      <c r="A80" s="232">
        <v>75</v>
      </c>
      <c r="B80" s="10" t="s">
        <v>84</v>
      </c>
      <c r="C80" s="233">
        <f>0.5*'1.1'!Q79</f>
        <v>0</v>
      </c>
      <c r="D80" s="234">
        <f>0.15*'2.1'!G79</f>
        <v>0</v>
      </c>
      <c r="E80" s="234">
        <f>0.15*'2.2'!F79</f>
        <v>0</v>
      </c>
      <c r="F80" s="235">
        <f>0.15*'2.3'!H79</f>
        <v>0</v>
      </c>
      <c r="G80" s="235">
        <f>0.15*'2.4'!AH80</f>
        <v>0.15</v>
      </c>
      <c r="H80" s="235">
        <f>0.05*'2.5'!I79</f>
        <v>0.05</v>
      </c>
      <c r="I80" s="235">
        <f>0.05*'2.6'!D79</f>
        <v>0.05</v>
      </c>
      <c r="J80" s="235">
        <f>0.05*'2.7'!D79</f>
        <v>0.05</v>
      </c>
      <c r="K80" s="235">
        <f>0.05*'2.8'!D79</f>
        <v>0.05</v>
      </c>
      <c r="L80" s="235">
        <f>0.05*'2.9'!D79</f>
        <v>0.05</v>
      </c>
      <c r="M80" s="235">
        <f>0.05*'2.10'!D79</f>
        <v>0.05</v>
      </c>
      <c r="N80" s="235">
        <f>0.05*'2.11'!D79</f>
        <v>0.05</v>
      </c>
      <c r="O80" s="235">
        <f>0.05*'2.12'!G79</f>
        <v>0.05</v>
      </c>
      <c r="P80" s="235">
        <f>0.2*'3.1'!G79</f>
        <v>0.2</v>
      </c>
      <c r="Q80" s="235">
        <f>0.8*'3.2'!F79</f>
        <v>0</v>
      </c>
      <c r="R80" s="235">
        <f>1*'4.1'!F79</f>
        <v>1</v>
      </c>
      <c r="S80" s="235">
        <f>0.2*'5.1'!F80</f>
        <v>0.2</v>
      </c>
      <c r="T80" s="235">
        <f>0.2*'5.2'!F79</f>
        <v>0.2</v>
      </c>
      <c r="U80" s="235">
        <f>0.25*'5.3'!C79</f>
        <v>0.25</v>
      </c>
      <c r="V80" s="235">
        <f>0.35*'5.4'!C79</f>
        <v>0.35</v>
      </c>
      <c r="W80" s="235">
        <f>0.2*'6.1'!C79</f>
        <v>0.2</v>
      </c>
      <c r="X80" s="235">
        <f>0.2*'6.2'!C79</f>
        <v>0.2</v>
      </c>
      <c r="Y80" s="235">
        <f>0.3*'6.3'!I79</f>
        <v>0.3</v>
      </c>
      <c r="Z80" s="235">
        <f>0.3*'6.4'!F79</f>
        <v>0.3</v>
      </c>
      <c r="AA80" s="235">
        <f>0.2*'7.1'!D79</f>
        <v>0.2</v>
      </c>
      <c r="AB80" s="235">
        <f>0.2*'7.2'!D79</f>
        <v>0.2</v>
      </c>
    </row>
    <row r="81" spans="1:28" ht="14.25" x14ac:dyDescent="0.25">
      <c r="A81" s="232">
        <v>76</v>
      </c>
      <c r="B81" s="10" t="s">
        <v>85</v>
      </c>
      <c r="C81" s="233">
        <f>0.5*'1.1'!Q80</f>
        <v>0</v>
      </c>
      <c r="D81" s="234">
        <f>0.15*'2.1'!G80</f>
        <v>0</v>
      </c>
      <c r="E81" s="234">
        <f>0.15*'2.2'!F80</f>
        <v>0</v>
      </c>
      <c r="F81" s="235">
        <f>0.15*'2.3'!H80</f>
        <v>0</v>
      </c>
      <c r="G81" s="235">
        <f>0.15*'2.4'!AH81</f>
        <v>0.15</v>
      </c>
      <c r="H81" s="235">
        <f>0.05*'2.5'!I80</f>
        <v>0.05</v>
      </c>
      <c r="I81" s="235">
        <f>0.05*'2.6'!D80</f>
        <v>0</v>
      </c>
      <c r="J81" s="235">
        <f>0.05*'2.7'!D80</f>
        <v>0.05</v>
      </c>
      <c r="K81" s="235">
        <f>0.05*'2.8'!D80</f>
        <v>0.05</v>
      </c>
      <c r="L81" s="235">
        <f>0.05*'2.9'!D80</f>
        <v>0.05</v>
      </c>
      <c r="M81" s="235">
        <f>0.05*'2.10'!D80</f>
        <v>0.05</v>
      </c>
      <c r="N81" s="235">
        <f>0.05*'2.11'!D80</f>
        <v>0.05</v>
      </c>
      <c r="O81" s="235">
        <f>0.05*'2.12'!G80</f>
        <v>0</v>
      </c>
      <c r="P81" s="235">
        <f>0.2*'3.1'!G80</f>
        <v>0.2</v>
      </c>
      <c r="Q81" s="235">
        <f>0.8*'3.2'!F80</f>
        <v>0</v>
      </c>
      <c r="R81" s="235">
        <f>1*'4.1'!F80</f>
        <v>1</v>
      </c>
      <c r="S81" s="235">
        <f>0.2*'5.1'!F81</f>
        <v>0.2</v>
      </c>
      <c r="T81" s="235">
        <f>0.2*'5.2'!F80</f>
        <v>0</v>
      </c>
      <c r="U81" s="235">
        <f>0.25*'5.3'!C80</f>
        <v>0.25</v>
      </c>
      <c r="V81" s="235">
        <f>0.35*'5.4'!C80</f>
        <v>0.35</v>
      </c>
      <c r="W81" s="235">
        <f>0.2*'6.1'!C80</f>
        <v>0.2</v>
      </c>
      <c r="X81" s="235">
        <f>0.2*'6.2'!C80</f>
        <v>0.2</v>
      </c>
      <c r="Y81" s="235">
        <f>0.3*'6.3'!I80</f>
        <v>0.3</v>
      </c>
      <c r="Z81" s="235">
        <f>0.3*'6.4'!F80</f>
        <v>0.3</v>
      </c>
      <c r="AA81" s="235">
        <f>0.2*'7.1'!D80</f>
        <v>0.2</v>
      </c>
      <c r="AB81" s="235">
        <f>0.2*'7.2'!D80</f>
        <v>0.2</v>
      </c>
    </row>
    <row r="82" spans="1:28" ht="14.25" x14ac:dyDescent="0.25">
      <c r="A82" s="232">
        <v>77</v>
      </c>
      <c r="B82" s="10" t="s">
        <v>86</v>
      </c>
      <c r="C82" s="233">
        <f>0.5*'1.1'!Q81</f>
        <v>0</v>
      </c>
      <c r="D82" s="234">
        <f>0.15*'2.1'!G81</f>
        <v>0</v>
      </c>
      <c r="E82" s="234">
        <f>0.15*'2.2'!F81</f>
        <v>0</v>
      </c>
      <c r="F82" s="235">
        <f>0.15*'2.3'!H81</f>
        <v>0</v>
      </c>
      <c r="G82" s="235">
        <f>0.15*'2.4'!AH82</f>
        <v>0.15</v>
      </c>
      <c r="H82" s="235">
        <f>0.05*'2.5'!I81</f>
        <v>0.05</v>
      </c>
      <c r="I82" s="235">
        <f>0.05*'2.6'!D81</f>
        <v>0</v>
      </c>
      <c r="J82" s="235">
        <f>0.05*'2.7'!D81</f>
        <v>0.05</v>
      </c>
      <c r="K82" s="235">
        <f>0.05*'2.8'!D81</f>
        <v>0.05</v>
      </c>
      <c r="L82" s="235">
        <f>0.05*'2.9'!D81</f>
        <v>0.05</v>
      </c>
      <c r="M82" s="235">
        <f>0.05*'2.10'!D81</f>
        <v>0.05</v>
      </c>
      <c r="N82" s="235">
        <f>0.05*'2.11'!D81</f>
        <v>0.05</v>
      </c>
      <c r="O82" s="235">
        <f>0.05*'2.12'!G81</f>
        <v>0.05</v>
      </c>
      <c r="P82" s="235">
        <f>0.2*'3.1'!G81</f>
        <v>0.2</v>
      </c>
      <c r="Q82" s="235">
        <f>0.8*'3.2'!F81</f>
        <v>0.8</v>
      </c>
      <c r="R82" s="235">
        <f>1*'4.1'!F81</f>
        <v>0</v>
      </c>
      <c r="S82" s="235">
        <f>0.2*'5.1'!F82</f>
        <v>0.2</v>
      </c>
      <c r="T82" s="235">
        <f>0.2*'5.2'!F81</f>
        <v>0</v>
      </c>
      <c r="U82" s="235">
        <f>0.25*'5.3'!C81</f>
        <v>0.25</v>
      </c>
      <c r="V82" s="235">
        <f>0.35*'5.4'!C81</f>
        <v>0.35</v>
      </c>
      <c r="W82" s="235">
        <f>0.2*'6.1'!C81</f>
        <v>0</v>
      </c>
      <c r="X82" s="235">
        <f>0.2*'6.2'!C81</f>
        <v>0.2</v>
      </c>
      <c r="Y82" s="235">
        <f>0.3*'6.3'!I81</f>
        <v>0.3</v>
      </c>
      <c r="Z82" s="235">
        <f>0.3*'6.4'!F81</f>
        <v>0</v>
      </c>
      <c r="AA82" s="235">
        <f>0.2*'7.1'!D81</f>
        <v>0</v>
      </c>
      <c r="AB82" s="235">
        <f>0.2*'7.2'!D81</f>
        <v>0</v>
      </c>
    </row>
    <row r="83" spans="1:28" ht="14.25" x14ac:dyDescent="0.25">
      <c r="A83" s="232">
        <v>78</v>
      </c>
      <c r="B83" s="10" t="s">
        <v>87</v>
      </c>
      <c r="C83" s="233">
        <f>0.5*'1.1'!Q82</f>
        <v>0</v>
      </c>
      <c r="D83" s="234">
        <f>0.15*'2.1'!G82</f>
        <v>0</v>
      </c>
      <c r="E83" s="234">
        <f>0.15*'2.2'!F82</f>
        <v>0</v>
      </c>
      <c r="F83" s="235">
        <f>0.15*'2.3'!H82</f>
        <v>0</v>
      </c>
      <c r="G83" s="235">
        <f>0.15*'2.4'!AH83</f>
        <v>0</v>
      </c>
      <c r="H83" s="235">
        <f>0.05*'2.5'!I82</f>
        <v>0.05</v>
      </c>
      <c r="I83" s="235">
        <f>0.05*'2.6'!D82</f>
        <v>0.05</v>
      </c>
      <c r="J83" s="235">
        <f>0.05*'2.7'!D82</f>
        <v>0.05</v>
      </c>
      <c r="K83" s="235">
        <f>0.05*'2.8'!D82</f>
        <v>0.05</v>
      </c>
      <c r="L83" s="235">
        <f>0.05*'2.9'!D82</f>
        <v>0.05</v>
      </c>
      <c r="M83" s="235">
        <f>0.05*'2.10'!D82</f>
        <v>0.05</v>
      </c>
      <c r="N83" s="235">
        <f>0.05*'2.11'!D82</f>
        <v>0.05</v>
      </c>
      <c r="O83" s="235">
        <f>0.05*'2.12'!G82</f>
        <v>0.05</v>
      </c>
      <c r="P83" s="235">
        <f>0.2*'3.1'!G82</f>
        <v>0.2</v>
      </c>
      <c r="Q83" s="235">
        <f>0.8*'3.2'!F82</f>
        <v>0</v>
      </c>
      <c r="R83" s="235">
        <f>1*'4.1'!F82</f>
        <v>1</v>
      </c>
      <c r="S83" s="235">
        <f>0.2*'5.1'!F83</f>
        <v>0.2</v>
      </c>
      <c r="T83" s="235">
        <f>0.2*'5.2'!F82</f>
        <v>0.2</v>
      </c>
      <c r="U83" s="235">
        <f>0.25*'5.3'!C82</f>
        <v>0.25</v>
      </c>
      <c r="V83" s="235">
        <f>0.35*'5.4'!C82</f>
        <v>0.35</v>
      </c>
      <c r="W83" s="235">
        <f>0.2*'6.1'!C82</f>
        <v>0.2</v>
      </c>
      <c r="X83" s="235">
        <f>0.2*'6.2'!C82</f>
        <v>0.2</v>
      </c>
      <c r="Y83" s="235">
        <f>0.3*'6.3'!I82</f>
        <v>0.3</v>
      </c>
      <c r="Z83" s="235">
        <f>0.3*'6.4'!F82</f>
        <v>0.15</v>
      </c>
      <c r="AA83" s="235">
        <f>0.2*'7.1'!D82</f>
        <v>0.2</v>
      </c>
      <c r="AB83" s="235">
        <f>0.2*'7.2'!D82</f>
        <v>0</v>
      </c>
    </row>
    <row r="84" spans="1:28" ht="14.25" x14ac:dyDescent="0.25">
      <c r="A84" s="232">
        <v>79</v>
      </c>
      <c r="B84" s="10" t="s">
        <v>88</v>
      </c>
      <c r="C84" s="233">
        <f>0.5*'1.1'!Q83</f>
        <v>0.5</v>
      </c>
      <c r="D84" s="233">
        <f>0.15*'2.1'!G83</f>
        <v>0.15</v>
      </c>
      <c r="E84" s="234">
        <f>0.15*'2.2'!F83</f>
        <v>0.15</v>
      </c>
      <c r="F84" s="235">
        <f>0.15*'2.3'!H83</f>
        <v>0</v>
      </c>
      <c r="G84" s="235">
        <f>0.15*'2.4'!AH84</f>
        <v>0.15</v>
      </c>
      <c r="H84" s="235">
        <f>0.05*'2.5'!I83</f>
        <v>0.05</v>
      </c>
      <c r="I84" s="235">
        <f>0.05*'2.6'!D83</f>
        <v>0.05</v>
      </c>
      <c r="J84" s="235">
        <f>0.05*'2.7'!D83</f>
        <v>0.05</v>
      </c>
      <c r="K84" s="235">
        <f>0.05*'2.8'!D83</f>
        <v>0.05</v>
      </c>
      <c r="L84" s="235">
        <f>0.05*'2.9'!D83</f>
        <v>0.05</v>
      </c>
      <c r="M84" s="235">
        <f>0.05*'2.10'!D83</f>
        <v>0.05</v>
      </c>
      <c r="N84" s="235">
        <f>0.05*'2.11'!D83</f>
        <v>0.05</v>
      </c>
      <c r="O84" s="235">
        <f>0.05*'2.12'!G83</f>
        <v>0.05</v>
      </c>
      <c r="P84" s="235">
        <f>0.2*'3.1'!G83</f>
        <v>0</v>
      </c>
      <c r="Q84" s="235">
        <f>0.8*'3.2'!F83</f>
        <v>0.8</v>
      </c>
      <c r="R84" s="235">
        <f>1*'4.1'!F83</f>
        <v>1</v>
      </c>
      <c r="S84" s="235">
        <f>0.2*'5.1'!F84</f>
        <v>0.2</v>
      </c>
      <c r="T84" s="235">
        <f>0.2*'5.2'!F83</f>
        <v>0.2</v>
      </c>
      <c r="U84" s="235">
        <f>0.25*'5.3'!C83</f>
        <v>0.25</v>
      </c>
      <c r="V84" s="235">
        <f>0.35*'5.4'!C83</f>
        <v>0.35</v>
      </c>
      <c r="W84" s="235">
        <f>0.2*'6.1'!C83</f>
        <v>0.2</v>
      </c>
      <c r="X84" s="235">
        <f>0.2*'6.2'!C83</f>
        <v>0.2</v>
      </c>
      <c r="Y84" s="235">
        <f>0.3*'6.3'!I83</f>
        <v>0.3</v>
      </c>
      <c r="Z84" s="235">
        <f>0.3*'6.4'!F83</f>
        <v>0</v>
      </c>
      <c r="AA84" s="235">
        <f>0.2*'7.1'!D83</f>
        <v>0</v>
      </c>
      <c r="AB84" s="235">
        <f>0.2*'7.2'!D83</f>
        <v>0</v>
      </c>
    </row>
    <row r="85" spans="1:28" ht="14.25" x14ac:dyDescent="0.25">
      <c r="A85" s="232">
        <v>80</v>
      </c>
      <c r="B85" s="10" t="s">
        <v>89</v>
      </c>
      <c r="C85" s="233">
        <f>0.5*'1.1'!Q84</f>
        <v>0.5</v>
      </c>
      <c r="D85" s="234">
        <f>0.15*'2.1'!G84</f>
        <v>0</v>
      </c>
      <c r="E85" s="234">
        <f>0.15*'2.2'!F84</f>
        <v>0.15</v>
      </c>
      <c r="F85" s="235">
        <f>0.15*'2.3'!H84</f>
        <v>0</v>
      </c>
      <c r="G85" s="235">
        <f>0.15*'2.4'!AH85</f>
        <v>0</v>
      </c>
      <c r="H85" s="235">
        <f>0.05*'2.5'!I84</f>
        <v>0.05</v>
      </c>
      <c r="I85" s="235">
        <f>0.05*'2.6'!D84</f>
        <v>0.05</v>
      </c>
      <c r="J85" s="235">
        <f>0.05*'2.7'!D84</f>
        <v>0.05</v>
      </c>
      <c r="K85" s="235">
        <f>0.05*'2.8'!D84</f>
        <v>0.05</v>
      </c>
      <c r="L85" s="235">
        <f>0.05*'2.9'!D84</f>
        <v>0.05</v>
      </c>
      <c r="M85" s="235">
        <f>0.05*'2.10'!D84</f>
        <v>0.05</v>
      </c>
      <c r="N85" s="235">
        <f>0.05*'2.11'!D84</f>
        <v>0.05</v>
      </c>
      <c r="O85" s="235">
        <f>0.05*'2.12'!G84</f>
        <v>0.05</v>
      </c>
      <c r="P85" s="235">
        <f>0.2*'3.1'!G84</f>
        <v>0</v>
      </c>
      <c r="Q85" s="235">
        <f>0.8*'3.2'!F84</f>
        <v>0</v>
      </c>
      <c r="R85" s="235">
        <f>1*'4.1'!F84</f>
        <v>1</v>
      </c>
      <c r="S85" s="235">
        <f>0.2*'5.1'!F85</f>
        <v>0.2</v>
      </c>
      <c r="T85" s="235">
        <f>0.2*'5.2'!F84</f>
        <v>0</v>
      </c>
      <c r="U85" s="235">
        <f>0.25*'5.3'!C84</f>
        <v>0.25</v>
      </c>
      <c r="V85" s="235">
        <f>0.35*'5.4'!C84</f>
        <v>0.35</v>
      </c>
      <c r="W85" s="235">
        <f>0.2*'6.1'!C84</f>
        <v>0.2</v>
      </c>
      <c r="X85" s="235">
        <f>0.2*'6.2'!C84</f>
        <v>0.2</v>
      </c>
      <c r="Y85" s="235">
        <f>0.3*'6.3'!I84</f>
        <v>0.3</v>
      </c>
      <c r="Z85" s="235">
        <f>0.3*'6.4'!F84</f>
        <v>0.15</v>
      </c>
      <c r="AA85" s="235">
        <f>0.2*'7.1'!D84</f>
        <v>0.2</v>
      </c>
      <c r="AB85" s="235">
        <f>0.2*'7.2'!D84</f>
        <v>0.2</v>
      </c>
    </row>
    <row r="86" spans="1:28" ht="14.25" x14ac:dyDescent="0.25">
      <c r="A86" s="232">
        <v>81</v>
      </c>
      <c r="B86" s="10" t="s">
        <v>90</v>
      </c>
      <c r="C86" s="233">
        <f>0.5*'1.1'!Q85</f>
        <v>0</v>
      </c>
      <c r="D86" s="234">
        <f>0.15*'2.1'!G85</f>
        <v>0</v>
      </c>
      <c r="E86" s="234">
        <f>0.15*'2.2'!F85</f>
        <v>0</v>
      </c>
      <c r="F86" s="235">
        <f>0.15*'2.3'!H85</f>
        <v>0</v>
      </c>
      <c r="G86" s="235">
        <f>0.15*'2.4'!AH86</f>
        <v>0.15</v>
      </c>
      <c r="H86" s="235">
        <f>0.05*'2.5'!I85</f>
        <v>0.05</v>
      </c>
      <c r="I86" s="235">
        <f>0.05*'2.6'!D85</f>
        <v>0.05</v>
      </c>
      <c r="J86" s="235">
        <f>0.05*'2.7'!D85</f>
        <v>0.05</v>
      </c>
      <c r="K86" s="235">
        <f>0.05*'2.8'!D85</f>
        <v>0.05</v>
      </c>
      <c r="L86" s="235">
        <f>0.05*'2.9'!D85</f>
        <v>0.05</v>
      </c>
      <c r="M86" s="235">
        <f>0.05*'2.10'!D85</f>
        <v>0.05</v>
      </c>
      <c r="N86" s="235">
        <f>0.05*'2.11'!D85</f>
        <v>0.05</v>
      </c>
      <c r="O86" s="235">
        <f>0.05*'2.12'!G85</f>
        <v>0.05</v>
      </c>
      <c r="P86" s="235">
        <f>0.2*'3.1'!G85</f>
        <v>0.2</v>
      </c>
      <c r="Q86" s="235">
        <f>0.8*'3.2'!F85</f>
        <v>0.8</v>
      </c>
      <c r="R86" s="235">
        <f>1*'4.1'!F85</f>
        <v>1</v>
      </c>
      <c r="S86" s="235">
        <f>0.2*'5.1'!F86</f>
        <v>0.2</v>
      </c>
      <c r="T86" s="235">
        <f>0.2*'5.2'!F85</f>
        <v>0.2</v>
      </c>
      <c r="U86" s="235">
        <f>0.25*'5.3'!C85</f>
        <v>0.25</v>
      </c>
      <c r="V86" s="235">
        <f>0.35*'5.4'!C85</f>
        <v>0.35</v>
      </c>
      <c r="W86" s="235">
        <f>0.2*'6.1'!C85</f>
        <v>0.2</v>
      </c>
      <c r="X86" s="235">
        <f>0.2*'6.2'!C85</f>
        <v>0.2</v>
      </c>
      <c r="Y86" s="235">
        <f>0.3*'6.3'!I85</f>
        <v>0.3</v>
      </c>
      <c r="Z86" s="235">
        <f>0.3*'6.4'!F85</f>
        <v>0.15</v>
      </c>
      <c r="AA86" s="235">
        <f>0.2*'7.1'!D85</f>
        <v>0.2</v>
      </c>
      <c r="AB86" s="235">
        <f>0.2*'7.2'!D85</f>
        <v>0.2</v>
      </c>
    </row>
    <row r="87" spans="1:28" ht="14.25" x14ac:dyDescent="0.25">
      <c r="A87" s="232">
        <v>82</v>
      </c>
      <c r="B87" s="10" t="s">
        <v>91</v>
      </c>
      <c r="C87" s="233">
        <f>0.5*'1.1'!Q86</f>
        <v>0</v>
      </c>
      <c r="D87" s="234">
        <f>0.15*'2.1'!G86</f>
        <v>0</v>
      </c>
      <c r="E87" s="234">
        <f>0.15*'2.2'!F86</f>
        <v>0</v>
      </c>
      <c r="F87" s="235">
        <f>0.15*'2.3'!H86</f>
        <v>0</v>
      </c>
      <c r="G87" s="235">
        <f>0.15*'2.4'!AH87</f>
        <v>0.15</v>
      </c>
      <c r="H87" s="235">
        <f>0.05*'2.5'!I86</f>
        <v>0.05</v>
      </c>
      <c r="I87" s="235">
        <f>0.05*'2.6'!D86</f>
        <v>0.05</v>
      </c>
      <c r="J87" s="235">
        <f>0.05*'2.7'!D86</f>
        <v>0.05</v>
      </c>
      <c r="K87" s="235">
        <f>0.05*'2.8'!D86</f>
        <v>0.05</v>
      </c>
      <c r="L87" s="235">
        <f>0.05*'2.9'!D86</f>
        <v>0.05</v>
      </c>
      <c r="M87" s="235">
        <f>0.05*'2.10'!D86</f>
        <v>0.05</v>
      </c>
      <c r="N87" s="235">
        <f>0.05*'2.11'!D86</f>
        <v>0.05</v>
      </c>
      <c r="O87" s="235">
        <f>0.05*'2.12'!G86</f>
        <v>0.05</v>
      </c>
      <c r="P87" s="235">
        <f>0.2*'3.1'!G86</f>
        <v>0</v>
      </c>
      <c r="Q87" s="235">
        <f>0.8*'3.2'!F86</f>
        <v>0.8</v>
      </c>
      <c r="R87" s="235">
        <f>1*'4.1'!F86</f>
        <v>1</v>
      </c>
      <c r="S87" s="235">
        <f>0.2*'5.1'!F87</f>
        <v>0.2</v>
      </c>
      <c r="T87" s="235">
        <f>0.2*'5.2'!F86</f>
        <v>0.2</v>
      </c>
      <c r="U87" s="235">
        <f>0.25*'5.3'!C86</f>
        <v>0.25</v>
      </c>
      <c r="V87" s="235">
        <f>0.35*'5.4'!C86</f>
        <v>0.35</v>
      </c>
      <c r="W87" s="235">
        <f>0.2*'6.1'!C86</f>
        <v>0.2</v>
      </c>
      <c r="X87" s="235">
        <f>0.2*'6.2'!C86</f>
        <v>0.2</v>
      </c>
      <c r="Y87" s="235">
        <f>0.3*'6.3'!I86</f>
        <v>0</v>
      </c>
      <c r="Z87" s="235">
        <f>0.3*'6.4'!F86</f>
        <v>0</v>
      </c>
      <c r="AA87" s="235">
        <f>0.2*'7.1'!D86</f>
        <v>0</v>
      </c>
      <c r="AB87" s="235">
        <f>0.2*'7.2'!D86</f>
        <v>0</v>
      </c>
    </row>
    <row r="88" spans="1:28" ht="14.25" x14ac:dyDescent="0.25">
      <c r="A88" s="232">
        <v>83</v>
      </c>
      <c r="B88" s="10" t="s">
        <v>92</v>
      </c>
      <c r="C88" s="233">
        <f>0.5*'1.1'!Q87</f>
        <v>0</v>
      </c>
      <c r="D88" s="234">
        <f>0.15*'2.1'!G87</f>
        <v>0</v>
      </c>
      <c r="E88" s="234">
        <f>0.15*'2.2'!F87</f>
        <v>0</v>
      </c>
      <c r="F88" s="235">
        <f>0.15*'2.3'!H87</f>
        <v>0</v>
      </c>
      <c r="G88" s="235">
        <f>0.15*'2.4'!AH88</f>
        <v>0.15</v>
      </c>
      <c r="H88" s="235">
        <f>0.05*'2.5'!I87</f>
        <v>0.05</v>
      </c>
      <c r="I88" s="235">
        <f>0.05*'2.6'!D87</f>
        <v>0</v>
      </c>
      <c r="J88" s="235">
        <f>0.05*'2.7'!D87</f>
        <v>0.05</v>
      </c>
      <c r="K88" s="235">
        <f>0.05*'2.8'!D87</f>
        <v>0.05</v>
      </c>
      <c r="L88" s="235">
        <f>0.05*'2.9'!D87</f>
        <v>0.05</v>
      </c>
      <c r="M88" s="235">
        <f>0.05*'2.10'!D87</f>
        <v>0.05</v>
      </c>
      <c r="N88" s="235">
        <f>0.05*'2.11'!D87</f>
        <v>0</v>
      </c>
      <c r="O88" s="235">
        <f>0.05*'2.12'!G87</f>
        <v>0</v>
      </c>
      <c r="P88" s="235">
        <f>0.2*'3.1'!G87</f>
        <v>0</v>
      </c>
      <c r="Q88" s="235">
        <f>0.8*'3.2'!F87</f>
        <v>0.8</v>
      </c>
      <c r="R88" s="235">
        <f>1*'4.1'!F87</f>
        <v>0</v>
      </c>
      <c r="S88" s="235">
        <f>0.2*'5.1'!F88</f>
        <v>0.2</v>
      </c>
      <c r="T88" s="235">
        <f>0.2*'5.2'!F87</f>
        <v>0.2</v>
      </c>
      <c r="U88" s="235">
        <f>0.25*'5.3'!C87</f>
        <v>0.25</v>
      </c>
      <c r="V88" s="235">
        <f>0.35*'5.4'!C87</f>
        <v>0.35</v>
      </c>
      <c r="W88" s="235">
        <f>0.2*'6.1'!C87</f>
        <v>0.2</v>
      </c>
      <c r="X88" s="235">
        <f>0.2*'6.2'!C87</f>
        <v>0.2</v>
      </c>
      <c r="Y88" s="235">
        <f>0.3*'6.3'!I87</f>
        <v>0.3</v>
      </c>
      <c r="Z88" s="235">
        <f>0.3*'6.4'!F87</f>
        <v>0</v>
      </c>
      <c r="AA88" s="235">
        <f>0.2*'7.1'!D87</f>
        <v>0</v>
      </c>
      <c r="AB88" s="235">
        <f>0.2*'7.2'!D87</f>
        <v>0</v>
      </c>
    </row>
    <row r="89" spans="1:28" ht="14.25" x14ac:dyDescent="0.25">
      <c r="A89" s="232">
        <v>84</v>
      </c>
      <c r="B89" s="10" t="s">
        <v>93</v>
      </c>
      <c r="C89" s="233">
        <f>0.5*'1.1'!Q88</f>
        <v>0</v>
      </c>
      <c r="D89" s="233">
        <f>0.15*'2.1'!G88</f>
        <v>0.15</v>
      </c>
      <c r="E89" s="234">
        <f>0.15*'2.2'!F88</f>
        <v>0</v>
      </c>
      <c r="F89" s="235">
        <f>0.15*'2.3'!H88</f>
        <v>0</v>
      </c>
      <c r="G89" s="235">
        <f>0.15*'2.4'!AH89</f>
        <v>0.15</v>
      </c>
      <c r="H89" s="235">
        <f>0.05*'2.5'!I88</f>
        <v>0.05</v>
      </c>
      <c r="I89" s="235">
        <f>0.05*'2.6'!D88</f>
        <v>0.05</v>
      </c>
      <c r="J89" s="235">
        <f>0.05*'2.7'!D88</f>
        <v>0.05</v>
      </c>
      <c r="K89" s="235">
        <f>0.05*'2.8'!D88</f>
        <v>0.05</v>
      </c>
      <c r="L89" s="235">
        <f>0.05*'2.9'!D88</f>
        <v>0.05</v>
      </c>
      <c r="M89" s="235">
        <f>0.05*'2.10'!D88</f>
        <v>0.05</v>
      </c>
      <c r="N89" s="235">
        <f>0.05*'2.11'!D88</f>
        <v>0.05</v>
      </c>
      <c r="O89" s="235">
        <f>0.05*'2.12'!G88</f>
        <v>0.05</v>
      </c>
      <c r="P89" s="235">
        <f>0.2*'3.1'!G88</f>
        <v>0</v>
      </c>
      <c r="Q89" s="235">
        <f>0.8*'3.2'!F88</f>
        <v>0.8</v>
      </c>
      <c r="R89" s="235">
        <f>1*'4.1'!F88</f>
        <v>1</v>
      </c>
      <c r="S89" s="235">
        <f>0.2*'5.1'!F89</f>
        <v>0.2</v>
      </c>
      <c r="T89" s="235">
        <f>0.2*'5.2'!F88</f>
        <v>0.2</v>
      </c>
      <c r="U89" s="235">
        <f>0.25*'5.3'!C88</f>
        <v>0.25</v>
      </c>
      <c r="V89" s="235">
        <f>0.35*'5.4'!C88</f>
        <v>0.35</v>
      </c>
      <c r="W89" s="235">
        <f>0.2*'6.1'!C88</f>
        <v>0</v>
      </c>
      <c r="X89" s="235">
        <f>0.2*'6.2'!C88</f>
        <v>0.2</v>
      </c>
      <c r="Y89" s="235">
        <f>0.3*'6.3'!I88</f>
        <v>0.3</v>
      </c>
      <c r="Z89" s="235">
        <f>0.3*'6.4'!F88</f>
        <v>0</v>
      </c>
      <c r="AA89" s="235">
        <f>0.2*'7.1'!D88</f>
        <v>0.2</v>
      </c>
      <c r="AB89" s="235">
        <f>0.2*'7.2'!D88</f>
        <v>0.2</v>
      </c>
    </row>
    <row r="90" spans="1:28" ht="14.25" x14ac:dyDescent="0.25">
      <c r="A90" s="232">
        <v>85</v>
      </c>
      <c r="B90" s="10" t="s">
        <v>94</v>
      </c>
      <c r="C90" s="233">
        <f>0.5*'1.1'!Q89</f>
        <v>0</v>
      </c>
      <c r="D90" s="234">
        <f>0.15*'2.1'!G89</f>
        <v>0</v>
      </c>
      <c r="E90" s="234">
        <f>0.15*'2.2'!F89</f>
        <v>0</v>
      </c>
      <c r="F90" s="235">
        <f>0.15*'2.3'!H89</f>
        <v>0</v>
      </c>
      <c r="G90" s="235">
        <f>0.15*'2.4'!AH90</f>
        <v>0.15</v>
      </c>
      <c r="H90" s="235">
        <f>0.05*'2.5'!I89</f>
        <v>0.05</v>
      </c>
      <c r="I90" s="235">
        <f>0.05*'2.6'!D89</f>
        <v>0</v>
      </c>
      <c r="J90" s="235">
        <f>0.05*'2.7'!D89</f>
        <v>0.05</v>
      </c>
      <c r="K90" s="235">
        <f>0.05*'2.8'!D89</f>
        <v>0.05</v>
      </c>
      <c r="L90" s="235">
        <f>0.05*'2.9'!D89</f>
        <v>0.05</v>
      </c>
      <c r="M90" s="235">
        <f>0.05*'2.10'!D89</f>
        <v>0.05</v>
      </c>
      <c r="N90" s="235">
        <f>0.05*'2.11'!D89</f>
        <v>0.05</v>
      </c>
      <c r="O90" s="235">
        <f>0.05*'2.12'!G89</f>
        <v>0.05</v>
      </c>
      <c r="P90" s="235">
        <f>0.2*'3.1'!G89</f>
        <v>0.2</v>
      </c>
      <c r="Q90" s="235">
        <f>0.8*'3.2'!F89</f>
        <v>0.8</v>
      </c>
      <c r="R90" s="235">
        <f>1*'4.1'!F89</f>
        <v>1</v>
      </c>
      <c r="S90" s="235">
        <f>0.2*'5.1'!F90</f>
        <v>0.2</v>
      </c>
      <c r="T90" s="235">
        <f>0.2*'5.2'!F89</f>
        <v>0.2</v>
      </c>
      <c r="U90" s="235">
        <f>0.25*'5.3'!C89</f>
        <v>0.25</v>
      </c>
      <c r="V90" s="235">
        <f>0.35*'5.4'!C89</f>
        <v>0.35</v>
      </c>
      <c r="W90" s="235">
        <f>0.2*'6.1'!C89</f>
        <v>0.2</v>
      </c>
      <c r="X90" s="235">
        <f>0.2*'6.2'!C89</f>
        <v>0.2</v>
      </c>
      <c r="Y90" s="235">
        <f>0.3*'6.3'!I89</f>
        <v>0.3</v>
      </c>
      <c r="Z90" s="235">
        <f>0.3*'6.4'!F89</f>
        <v>0</v>
      </c>
      <c r="AA90" s="235">
        <f>0.2*'7.1'!D89</f>
        <v>0.2</v>
      </c>
      <c r="AB90" s="235">
        <f>0.2*'7.2'!D89</f>
        <v>0.2</v>
      </c>
    </row>
    <row r="91" spans="1:28" x14ac:dyDescent="0.2">
      <c r="C91" s="233">
        <f>0.5*'1.1'!Q90</f>
        <v>0</v>
      </c>
      <c r="D91" s="228">
        <f>COUNTIF(D6:D90,"&gt;0")</f>
        <v>22</v>
      </c>
      <c r="E91" s="228">
        <f t="shared" ref="E91:AB91" si="0">COUNTIF(E6:E90,"&gt;0")</f>
        <v>15</v>
      </c>
      <c r="F91" s="228">
        <f t="shared" si="0"/>
        <v>4</v>
      </c>
      <c r="G91" s="228">
        <f t="shared" si="0"/>
        <v>55</v>
      </c>
      <c r="H91" s="228">
        <f t="shared" si="0"/>
        <v>83</v>
      </c>
      <c r="I91" s="228">
        <f t="shared" si="0"/>
        <v>77</v>
      </c>
      <c r="J91" s="228">
        <f t="shared" si="0"/>
        <v>85</v>
      </c>
      <c r="K91" s="228">
        <f t="shared" si="0"/>
        <v>85</v>
      </c>
      <c r="L91" s="228">
        <f t="shared" si="0"/>
        <v>84</v>
      </c>
      <c r="M91" s="228">
        <f t="shared" si="0"/>
        <v>85</v>
      </c>
      <c r="N91" s="228">
        <f t="shared" si="0"/>
        <v>75</v>
      </c>
      <c r="O91" s="235">
        <f>0.05*'2.12'!G90</f>
        <v>0</v>
      </c>
      <c r="P91" s="235">
        <f>0.2*'3.1'!G90</f>
        <v>0</v>
      </c>
      <c r="Q91" s="235">
        <f>0.8*'3.2'!F90</f>
        <v>0</v>
      </c>
      <c r="R91" s="228">
        <f t="shared" si="0"/>
        <v>69</v>
      </c>
      <c r="S91" s="228">
        <f t="shared" si="0"/>
        <v>83</v>
      </c>
      <c r="T91" s="228">
        <f t="shared" si="0"/>
        <v>69</v>
      </c>
      <c r="U91" s="228">
        <f t="shared" si="0"/>
        <v>85</v>
      </c>
      <c r="V91" s="228">
        <f t="shared" si="0"/>
        <v>85</v>
      </c>
      <c r="W91" s="228">
        <f t="shared" si="0"/>
        <v>65</v>
      </c>
      <c r="X91" s="228">
        <f t="shared" si="0"/>
        <v>85</v>
      </c>
      <c r="Y91" s="228">
        <f t="shared" si="0"/>
        <v>74</v>
      </c>
      <c r="Z91" s="228">
        <f t="shared" si="0"/>
        <v>64</v>
      </c>
      <c r="AA91" s="228">
        <f t="shared" si="0"/>
        <v>64</v>
      </c>
      <c r="AB91" s="228">
        <f t="shared" si="0"/>
        <v>56</v>
      </c>
    </row>
  </sheetData>
  <autoFilter ref="A5:E91"/>
  <pageMargins left="0.75" right="0.75" top="1" bottom="1" header="0.5" footer="0.5"/>
  <pageSetup paperSize="8" scale="23" fitToHeight="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M92" sqref="M92"/>
    </sheetView>
  </sheetViews>
  <sheetFormatPr defaultColWidth="8.875" defaultRowHeight="15" outlineLevelCol="1" x14ac:dyDescent="0.25"/>
  <cols>
    <col min="1" max="1" width="5.625" style="1" customWidth="1"/>
    <col min="2" max="2" width="48.875" style="1" customWidth="1"/>
    <col min="3" max="3" width="10.875" style="1" hidden="1" customWidth="1" outlineLevel="1"/>
    <col min="4" max="11" width="9.125" style="1" hidden="1" customWidth="1" outlineLevel="1"/>
    <col min="12" max="12" width="27.875" style="1" customWidth="1" collapsed="1"/>
    <col min="13" max="13" width="23.5" style="1" customWidth="1"/>
    <col min="14" max="14" width="27.5" style="1" customWidth="1"/>
    <col min="15" max="15" width="23.125" style="1" customWidth="1"/>
    <col min="16" max="16" width="14.5" style="1" customWidth="1"/>
    <col min="17" max="17" width="22.5" style="1" customWidth="1"/>
    <col min="18" max="18" width="8.875" style="1"/>
    <col min="19" max="19" width="20" style="1" hidden="1" customWidth="1"/>
    <col min="20" max="21" width="12.875" style="1" hidden="1" customWidth="1"/>
    <col min="22" max="22" width="0" style="1" hidden="1" customWidth="1"/>
    <col min="23" max="23" width="10.875" style="1" customWidth="1"/>
    <col min="24" max="16384" width="8.875" style="1"/>
  </cols>
  <sheetData>
    <row r="1" spans="1:23" ht="36" customHeight="1" x14ac:dyDescent="0.25">
      <c r="B1" s="2" t="s">
        <v>0</v>
      </c>
      <c r="C1" s="1">
        <v>242</v>
      </c>
      <c r="E1" s="1">
        <v>243</v>
      </c>
      <c r="F1" s="1">
        <v>244</v>
      </c>
      <c r="I1" s="1">
        <v>412</v>
      </c>
      <c r="J1" s="1">
        <v>414</v>
      </c>
    </row>
    <row r="2" spans="1:23" ht="8.25" customHeight="1" thickBot="1" x14ac:dyDescent="0.3">
      <c r="B2" s="2"/>
    </row>
    <row r="3" spans="1:23" ht="72.75" customHeight="1" x14ac:dyDescent="0.25">
      <c r="A3" s="3" t="s">
        <v>1</v>
      </c>
      <c r="B3" s="4" t="s">
        <v>96</v>
      </c>
      <c r="C3" s="4">
        <v>200</v>
      </c>
      <c r="D3" s="4">
        <v>300</v>
      </c>
      <c r="E3" s="4">
        <v>200</v>
      </c>
      <c r="F3" s="4">
        <v>220</v>
      </c>
      <c r="G3" s="4">
        <v>290</v>
      </c>
      <c r="H3" s="4">
        <v>300</v>
      </c>
      <c r="I3" s="4">
        <v>300</v>
      </c>
      <c r="J3" s="4">
        <v>200</v>
      </c>
      <c r="K3" s="4">
        <v>300</v>
      </c>
      <c r="L3" s="3" t="s">
        <v>107</v>
      </c>
      <c r="M3" s="3" t="s">
        <v>108</v>
      </c>
      <c r="N3" s="3" t="s">
        <v>109</v>
      </c>
      <c r="O3" s="3" t="s">
        <v>110</v>
      </c>
      <c r="P3" s="5" t="s">
        <v>5</v>
      </c>
      <c r="Q3" s="6" t="s">
        <v>6</v>
      </c>
      <c r="S3" s="7" t="s">
        <v>7</v>
      </c>
      <c r="T3" s="7" t="s">
        <v>3</v>
      </c>
      <c r="U3" s="7" t="s">
        <v>4</v>
      </c>
    </row>
    <row r="4" spans="1:23" ht="15.75" thickBot="1" x14ac:dyDescent="0.3">
      <c r="A4" s="4">
        <v>1</v>
      </c>
      <c r="B4" s="4">
        <v>2</v>
      </c>
      <c r="C4" s="4"/>
      <c r="D4" s="4"/>
      <c r="E4" s="4"/>
      <c r="F4" s="4"/>
      <c r="G4" s="4"/>
      <c r="H4" s="4"/>
      <c r="I4" s="4"/>
      <c r="J4" s="4"/>
      <c r="K4" s="4"/>
      <c r="L4" s="3">
        <v>3</v>
      </c>
      <c r="M4" s="3">
        <v>4</v>
      </c>
      <c r="N4" s="3">
        <v>5</v>
      </c>
      <c r="O4" s="3" t="s">
        <v>8</v>
      </c>
      <c r="P4" s="5" t="s">
        <v>9</v>
      </c>
      <c r="Q4" s="8">
        <v>8</v>
      </c>
      <c r="S4" s="7"/>
      <c r="T4" s="7"/>
      <c r="U4" s="7"/>
    </row>
    <row r="5" spans="1:23" ht="32.25" customHeight="1" x14ac:dyDescent="0.25">
      <c r="A5" s="9">
        <v>1</v>
      </c>
      <c r="B5" s="10" t="s">
        <v>10</v>
      </c>
      <c r="C5" s="11">
        <v>1950.5</v>
      </c>
      <c r="D5" s="9">
        <v>1226.0999999999999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11">
        <v>14413.900000000001</v>
      </c>
      <c r="M5" s="12">
        <f t="shared" ref="M5:N36" si="0">S5/1000</f>
        <v>883.57341999999994</v>
      </c>
      <c r="N5" s="12">
        <f t="shared" si="0"/>
        <v>883.71199000000001</v>
      </c>
      <c r="O5" s="12">
        <f>N5-M5</f>
        <v>0.13857000000007247</v>
      </c>
      <c r="P5" s="13">
        <f>ROUND(O5/L5,1)</f>
        <v>0</v>
      </c>
      <c r="Q5" s="14">
        <f>IF(P5=0,1,0)</f>
        <v>1</v>
      </c>
      <c r="S5" s="15">
        <v>883573.41999999993</v>
      </c>
      <c r="T5" s="16">
        <v>883711.99</v>
      </c>
      <c r="U5" s="16">
        <f t="shared" ref="U5:U68" si="1">T5-S5</f>
        <v>138.57000000006519</v>
      </c>
      <c r="V5" s="9">
        <v>1</v>
      </c>
      <c r="W5" s="239"/>
    </row>
    <row r="6" spans="1:23" ht="15.75" x14ac:dyDescent="0.25">
      <c r="A6" s="9">
        <v>2</v>
      </c>
      <c r="B6" s="10" t="s">
        <v>11</v>
      </c>
      <c r="C6" s="11">
        <v>2995.6</v>
      </c>
      <c r="D6" s="9">
        <v>1765.3</v>
      </c>
      <c r="E6" s="9">
        <v>0</v>
      </c>
      <c r="F6" s="9">
        <v>9854.8000000000011</v>
      </c>
      <c r="G6" s="9">
        <v>0</v>
      </c>
      <c r="H6" s="9">
        <v>3237.5</v>
      </c>
      <c r="I6" s="9">
        <v>0</v>
      </c>
      <c r="J6" s="9">
        <v>0</v>
      </c>
      <c r="K6" s="9">
        <v>0</v>
      </c>
      <c r="L6" s="11">
        <v>17853.199999999997</v>
      </c>
      <c r="M6" s="12">
        <f t="shared" si="0"/>
        <v>59.895499999999998</v>
      </c>
      <c r="N6" s="12">
        <f t="shared" si="0"/>
        <v>60.036410000000004</v>
      </c>
      <c r="O6" s="12">
        <f t="shared" ref="O6:O68" si="2">N6-M6</f>
        <v>0.1409100000000052</v>
      </c>
      <c r="P6" s="13">
        <f>ROUND(O6/L6,1)</f>
        <v>0</v>
      </c>
      <c r="Q6" s="17">
        <f t="shared" ref="Q6:Q68" si="3">IF(P6=0,1,0)</f>
        <v>1</v>
      </c>
      <c r="S6" s="15">
        <v>59895.5</v>
      </c>
      <c r="T6" s="16">
        <v>60036.41</v>
      </c>
      <c r="U6" s="16">
        <f t="shared" si="1"/>
        <v>140.91000000000349</v>
      </c>
      <c r="V6" s="9">
        <v>2</v>
      </c>
      <c r="W6" s="239"/>
    </row>
    <row r="7" spans="1:23" ht="15.75" x14ac:dyDescent="0.25">
      <c r="A7" s="9">
        <v>3</v>
      </c>
      <c r="B7" s="10" t="s">
        <v>12</v>
      </c>
      <c r="C7" s="11">
        <v>5085.7</v>
      </c>
      <c r="D7" s="9">
        <v>5587</v>
      </c>
      <c r="E7" s="9">
        <v>3335.5</v>
      </c>
      <c r="F7" s="9">
        <v>27749.9</v>
      </c>
      <c r="G7" s="9">
        <v>0</v>
      </c>
      <c r="H7" s="9">
        <v>3353</v>
      </c>
      <c r="I7" s="9">
        <v>0</v>
      </c>
      <c r="J7" s="9">
        <v>0</v>
      </c>
      <c r="K7" s="9">
        <v>0</v>
      </c>
      <c r="L7" s="11">
        <v>45111.100000000006</v>
      </c>
      <c r="M7" s="12">
        <f t="shared" si="0"/>
        <v>2595.9439300000008</v>
      </c>
      <c r="N7" s="12">
        <f t="shared" si="0"/>
        <v>3619.6063200000003</v>
      </c>
      <c r="O7" s="12">
        <f t="shared" si="2"/>
        <v>1023.6623899999995</v>
      </c>
      <c r="P7" s="13">
        <f t="shared" ref="P7:P68" si="4">O7/L7</f>
        <v>2.2692029012815015E-2</v>
      </c>
      <c r="Q7" s="17">
        <f t="shared" si="3"/>
        <v>0</v>
      </c>
      <c r="S7" s="15">
        <v>2595943.9300000006</v>
      </c>
      <c r="T7" s="16">
        <v>3619606.3200000003</v>
      </c>
      <c r="U7" s="16">
        <f t="shared" si="1"/>
        <v>1023662.3899999997</v>
      </c>
      <c r="V7" s="9">
        <v>3</v>
      </c>
      <c r="W7" s="239"/>
    </row>
    <row r="8" spans="1:23" ht="15.75" x14ac:dyDescent="0.25">
      <c r="A8" s="9">
        <v>4</v>
      </c>
      <c r="B8" s="10" t="s">
        <v>13</v>
      </c>
      <c r="C8" s="11">
        <v>3611.1</v>
      </c>
      <c r="D8" s="9">
        <v>1907.5</v>
      </c>
      <c r="E8" s="9">
        <v>0</v>
      </c>
      <c r="F8" s="9">
        <v>22397.5</v>
      </c>
      <c r="G8" s="9">
        <v>0</v>
      </c>
      <c r="H8" s="9">
        <v>2129.1999999999998</v>
      </c>
      <c r="I8" s="9">
        <v>0</v>
      </c>
      <c r="J8" s="9">
        <v>0</v>
      </c>
      <c r="K8" s="9">
        <v>0</v>
      </c>
      <c r="L8" s="11">
        <v>30045.3</v>
      </c>
      <c r="M8" s="12">
        <f t="shared" si="0"/>
        <v>43.823270000000001</v>
      </c>
      <c r="N8" s="12">
        <f t="shared" si="0"/>
        <v>133.93912999999998</v>
      </c>
      <c r="O8" s="12">
        <f t="shared" si="2"/>
        <v>90.115859999999969</v>
      </c>
      <c r="P8" s="13">
        <f t="shared" si="4"/>
        <v>2.9993330071591885E-3</v>
      </c>
      <c r="Q8" s="17">
        <f t="shared" si="3"/>
        <v>0</v>
      </c>
      <c r="S8" s="15">
        <v>43823.270000000004</v>
      </c>
      <c r="T8" s="16">
        <v>133939.12999999998</v>
      </c>
      <c r="U8" s="16">
        <f t="shared" si="1"/>
        <v>90115.859999999971</v>
      </c>
      <c r="V8" s="9">
        <v>4</v>
      </c>
      <c r="W8" s="239"/>
    </row>
    <row r="9" spans="1:23" ht="15.75" x14ac:dyDescent="0.25">
      <c r="A9" s="9">
        <v>5</v>
      </c>
      <c r="B9" s="10" t="s">
        <v>14</v>
      </c>
      <c r="C9" s="11">
        <v>6026.1</v>
      </c>
      <c r="D9" s="9">
        <v>9772.5</v>
      </c>
      <c r="E9" s="9">
        <v>4635</v>
      </c>
      <c r="F9" s="9">
        <v>20381.900000000001</v>
      </c>
      <c r="G9" s="9">
        <v>0</v>
      </c>
      <c r="H9" s="9">
        <v>12714.3</v>
      </c>
      <c r="I9" s="9">
        <v>0</v>
      </c>
      <c r="J9" s="9">
        <v>0</v>
      </c>
      <c r="K9" s="9">
        <v>0</v>
      </c>
      <c r="L9" s="11">
        <v>53529.8</v>
      </c>
      <c r="M9" s="12">
        <f t="shared" si="0"/>
        <v>0</v>
      </c>
      <c r="N9" s="12">
        <f t="shared" si="0"/>
        <v>0</v>
      </c>
      <c r="O9" s="12">
        <f t="shared" si="2"/>
        <v>0</v>
      </c>
      <c r="P9" s="13">
        <f t="shared" si="4"/>
        <v>0</v>
      </c>
      <c r="Q9" s="17">
        <f t="shared" si="3"/>
        <v>1</v>
      </c>
      <c r="S9" s="15">
        <v>0</v>
      </c>
      <c r="T9" s="16">
        <v>0</v>
      </c>
      <c r="U9" s="16">
        <f t="shared" si="1"/>
        <v>0</v>
      </c>
      <c r="V9" s="9">
        <v>5</v>
      </c>
      <c r="W9" s="239"/>
    </row>
    <row r="10" spans="1:23" ht="15.75" x14ac:dyDescent="0.25">
      <c r="A10" s="9">
        <v>6</v>
      </c>
      <c r="B10" s="10" t="s">
        <v>15</v>
      </c>
      <c r="C10" s="11">
        <v>1967.8</v>
      </c>
      <c r="D10" s="9">
        <v>797.9</v>
      </c>
      <c r="E10" s="9">
        <v>0</v>
      </c>
      <c r="F10" s="9">
        <v>10763.2</v>
      </c>
      <c r="G10" s="9">
        <v>0</v>
      </c>
      <c r="H10" s="9">
        <v>2330.4</v>
      </c>
      <c r="I10" s="9">
        <v>0</v>
      </c>
      <c r="J10" s="9">
        <v>0</v>
      </c>
      <c r="K10" s="9">
        <v>0</v>
      </c>
      <c r="L10" s="11">
        <v>15859.300000000001</v>
      </c>
      <c r="M10" s="12">
        <f t="shared" si="0"/>
        <v>0</v>
      </c>
      <c r="N10" s="12">
        <f t="shared" si="0"/>
        <v>0</v>
      </c>
      <c r="O10" s="12">
        <f t="shared" si="2"/>
        <v>0</v>
      </c>
      <c r="P10" s="13">
        <f t="shared" si="4"/>
        <v>0</v>
      </c>
      <c r="Q10" s="17">
        <f t="shared" si="3"/>
        <v>1</v>
      </c>
      <c r="S10" s="15">
        <v>0</v>
      </c>
      <c r="T10" s="16">
        <v>0</v>
      </c>
      <c r="U10" s="16">
        <f t="shared" si="1"/>
        <v>0</v>
      </c>
      <c r="V10" s="9">
        <v>6</v>
      </c>
      <c r="W10" s="239"/>
    </row>
    <row r="11" spans="1:23" ht="15.75" x14ac:dyDescent="0.25">
      <c r="A11" s="9">
        <v>7</v>
      </c>
      <c r="B11" s="10" t="s">
        <v>16</v>
      </c>
      <c r="C11" s="11">
        <v>3431</v>
      </c>
      <c r="D11" s="9">
        <v>1055</v>
      </c>
      <c r="E11" s="9">
        <v>0</v>
      </c>
      <c r="F11" s="9">
        <v>15295</v>
      </c>
      <c r="G11" s="9">
        <v>0</v>
      </c>
      <c r="H11" s="9">
        <v>2190.6999999999998</v>
      </c>
      <c r="I11" s="9">
        <v>0</v>
      </c>
      <c r="J11" s="9">
        <v>0</v>
      </c>
      <c r="K11" s="9">
        <v>0</v>
      </c>
      <c r="L11" s="11">
        <v>21971.699999999997</v>
      </c>
      <c r="M11" s="12">
        <f t="shared" si="0"/>
        <v>753.14427999999998</v>
      </c>
      <c r="N11" s="12">
        <f t="shared" si="0"/>
        <v>3490.7077400000003</v>
      </c>
      <c r="O11" s="12">
        <f t="shared" si="2"/>
        <v>2737.5634600000003</v>
      </c>
      <c r="P11" s="13">
        <f t="shared" si="4"/>
        <v>0.12459497717518447</v>
      </c>
      <c r="Q11" s="17">
        <f t="shared" si="3"/>
        <v>0</v>
      </c>
      <c r="S11" s="15">
        <v>753144.28</v>
      </c>
      <c r="T11" s="16">
        <v>3490707.74</v>
      </c>
      <c r="U11" s="16">
        <f t="shared" si="1"/>
        <v>2737563.46</v>
      </c>
      <c r="V11" s="9">
        <v>7</v>
      </c>
      <c r="W11" s="239"/>
    </row>
    <row r="12" spans="1:23" ht="15.75" x14ac:dyDescent="0.25">
      <c r="A12" s="9">
        <v>8</v>
      </c>
      <c r="B12" s="10" t="s">
        <v>17</v>
      </c>
      <c r="C12" s="11">
        <v>1573.8</v>
      </c>
      <c r="D12" s="9">
        <v>1994.2</v>
      </c>
      <c r="E12" s="9">
        <v>623.70000000000005</v>
      </c>
      <c r="F12" s="9">
        <v>18917.100000000002</v>
      </c>
      <c r="G12" s="9">
        <v>0</v>
      </c>
      <c r="H12" s="9">
        <v>3984</v>
      </c>
      <c r="I12" s="9">
        <v>0</v>
      </c>
      <c r="J12" s="9">
        <v>0</v>
      </c>
      <c r="K12" s="9">
        <v>0</v>
      </c>
      <c r="L12" s="11">
        <v>27092.800000000003</v>
      </c>
      <c r="M12" s="12">
        <f t="shared" si="0"/>
        <v>0</v>
      </c>
      <c r="N12" s="12">
        <f t="shared" si="0"/>
        <v>0</v>
      </c>
      <c r="O12" s="12">
        <f t="shared" si="2"/>
        <v>0</v>
      </c>
      <c r="P12" s="13">
        <f t="shared" si="4"/>
        <v>0</v>
      </c>
      <c r="Q12" s="17">
        <f t="shared" si="3"/>
        <v>1</v>
      </c>
      <c r="S12" s="15">
        <v>0</v>
      </c>
      <c r="T12" s="16">
        <v>0</v>
      </c>
      <c r="U12" s="16">
        <f t="shared" si="1"/>
        <v>0</v>
      </c>
      <c r="V12" s="9">
        <v>8</v>
      </c>
      <c r="W12" s="239"/>
    </row>
    <row r="13" spans="1:23" ht="15.75" x14ac:dyDescent="0.25">
      <c r="A13" s="9">
        <v>9</v>
      </c>
      <c r="B13" s="10" t="s">
        <v>18</v>
      </c>
      <c r="C13" s="11">
        <v>4810.3999999999996</v>
      </c>
      <c r="D13" s="9">
        <v>2711.3</v>
      </c>
      <c r="E13" s="9">
        <v>0</v>
      </c>
      <c r="F13" s="9">
        <v>29176.1</v>
      </c>
      <c r="G13" s="9">
        <v>0</v>
      </c>
      <c r="H13" s="9">
        <v>36578.800000000003</v>
      </c>
      <c r="I13" s="9">
        <v>0</v>
      </c>
      <c r="J13" s="9">
        <v>0</v>
      </c>
      <c r="K13" s="9">
        <v>0</v>
      </c>
      <c r="L13" s="11">
        <v>73276.600000000006</v>
      </c>
      <c r="M13" s="12">
        <f t="shared" si="0"/>
        <v>0</v>
      </c>
      <c r="N13" s="12">
        <f t="shared" si="0"/>
        <v>0</v>
      </c>
      <c r="O13" s="12">
        <f t="shared" si="2"/>
        <v>0</v>
      </c>
      <c r="P13" s="13">
        <f t="shared" si="4"/>
        <v>0</v>
      </c>
      <c r="Q13" s="17">
        <f t="shared" si="3"/>
        <v>1</v>
      </c>
      <c r="S13" s="15">
        <v>0</v>
      </c>
      <c r="T13" s="16">
        <v>0</v>
      </c>
      <c r="U13" s="16">
        <f t="shared" si="1"/>
        <v>0</v>
      </c>
      <c r="V13" s="9">
        <v>9</v>
      </c>
      <c r="W13" s="239"/>
    </row>
    <row r="14" spans="1:23" ht="15.75" x14ac:dyDescent="0.25">
      <c r="A14" s="9">
        <v>10</v>
      </c>
      <c r="B14" s="10" t="s">
        <v>19</v>
      </c>
      <c r="C14" s="11">
        <v>2782</v>
      </c>
      <c r="D14" s="9">
        <v>1777.7</v>
      </c>
      <c r="E14" s="9">
        <v>315</v>
      </c>
      <c r="F14" s="9">
        <v>17156.2</v>
      </c>
      <c r="G14" s="9">
        <v>0</v>
      </c>
      <c r="H14" s="9">
        <v>2568.6999999999998</v>
      </c>
      <c r="I14" s="9">
        <v>0</v>
      </c>
      <c r="J14" s="9">
        <v>0</v>
      </c>
      <c r="K14" s="9">
        <v>0</v>
      </c>
      <c r="L14" s="11">
        <v>24599.600000000002</v>
      </c>
      <c r="M14" s="12">
        <f t="shared" si="0"/>
        <v>456.33307000000002</v>
      </c>
      <c r="N14" s="12">
        <f t="shared" si="0"/>
        <v>549.00176999999996</v>
      </c>
      <c r="O14" s="12">
        <f t="shared" si="2"/>
        <v>92.668699999999944</v>
      </c>
      <c r="P14" s="13">
        <f t="shared" si="4"/>
        <v>3.7670815785622504E-3</v>
      </c>
      <c r="Q14" s="17">
        <f t="shared" si="3"/>
        <v>0</v>
      </c>
      <c r="S14" s="15">
        <v>456333.07</v>
      </c>
      <c r="T14" s="16">
        <v>549001.77</v>
      </c>
      <c r="U14" s="16">
        <f t="shared" si="1"/>
        <v>92668.700000000012</v>
      </c>
      <c r="V14" s="9">
        <v>10</v>
      </c>
      <c r="W14" s="239"/>
    </row>
    <row r="15" spans="1:23" ht="15.75" x14ac:dyDescent="0.25">
      <c r="A15" s="9">
        <v>11</v>
      </c>
      <c r="B15" s="10" t="s">
        <v>20</v>
      </c>
      <c r="C15" s="11">
        <v>2415</v>
      </c>
      <c r="D15" s="9">
        <v>2211.5</v>
      </c>
      <c r="E15" s="9">
        <v>0</v>
      </c>
      <c r="F15" s="9">
        <v>16911.900000000001</v>
      </c>
      <c r="G15" s="9">
        <v>0</v>
      </c>
      <c r="H15" s="9">
        <v>2549.6</v>
      </c>
      <c r="I15" s="9">
        <v>0</v>
      </c>
      <c r="J15" s="9">
        <v>592.9</v>
      </c>
      <c r="K15" s="9">
        <v>27515.8</v>
      </c>
      <c r="L15" s="11">
        <v>52196.700000000004</v>
      </c>
      <c r="M15" s="12">
        <f t="shared" si="0"/>
        <v>798.04777999999988</v>
      </c>
      <c r="N15" s="12">
        <f t="shared" si="0"/>
        <v>1598.3249300000002</v>
      </c>
      <c r="O15" s="12">
        <f t="shared" si="2"/>
        <v>800.27715000000035</v>
      </c>
      <c r="P15" s="13">
        <f t="shared" si="4"/>
        <v>1.5331949146210397E-2</v>
      </c>
      <c r="Q15" s="17">
        <f t="shared" si="3"/>
        <v>0</v>
      </c>
      <c r="S15" s="15">
        <v>798047.77999999991</v>
      </c>
      <c r="T15" s="16">
        <v>1598324.9300000002</v>
      </c>
      <c r="U15" s="16">
        <f t="shared" si="1"/>
        <v>800277.15000000026</v>
      </c>
      <c r="V15" s="9">
        <v>11</v>
      </c>
      <c r="W15" s="239"/>
    </row>
    <row r="16" spans="1:23" ht="15.75" x14ac:dyDescent="0.25">
      <c r="A16" s="9">
        <v>12</v>
      </c>
      <c r="B16" s="10" t="s">
        <v>21</v>
      </c>
      <c r="C16" s="11">
        <v>2159.1</v>
      </c>
      <c r="D16" s="9">
        <v>1689.9</v>
      </c>
      <c r="E16" s="9">
        <v>0</v>
      </c>
      <c r="F16" s="9">
        <v>15269</v>
      </c>
      <c r="G16" s="9">
        <v>0</v>
      </c>
      <c r="H16" s="9">
        <v>1706</v>
      </c>
      <c r="I16" s="9">
        <v>0</v>
      </c>
      <c r="J16" s="9">
        <v>0</v>
      </c>
      <c r="K16" s="9">
        <v>0</v>
      </c>
      <c r="L16" s="11">
        <v>20824</v>
      </c>
      <c r="M16" s="12">
        <f t="shared" si="0"/>
        <v>1121.16554</v>
      </c>
      <c r="N16" s="12">
        <f t="shared" si="0"/>
        <v>1624.8896900000002</v>
      </c>
      <c r="O16" s="12">
        <f t="shared" si="2"/>
        <v>503.72415000000024</v>
      </c>
      <c r="P16" s="13">
        <f t="shared" si="4"/>
        <v>2.4189596139070315E-2</v>
      </c>
      <c r="Q16" s="17">
        <f t="shared" si="3"/>
        <v>0</v>
      </c>
      <c r="S16" s="15">
        <v>1121165.54</v>
      </c>
      <c r="T16" s="16">
        <v>1624889.6900000002</v>
      </c>
      <c r="U16" s="16">
        <f t="shared" si="1"/>
        <v>503724.15000000014</v>
      </c>
      <c r="V16" s="9">
        <v>12</v>
      </c>
      <c r="W16" s="239"/>
    </row>
    <row r="17" spans="1:23" ht="15.75" x14ac:dyDescent="0.25">
      <c r="A17" s="9">
        <v>13</v>
      </c>
      <c r="B17" s="10" t="s">
        <v>22</v>
      </c>
      <c r="C17" s="11">
        <v>5256.8</v>
      </c>
      <c r="D17" s="9">
        <v>2957.8</v>
      </c>
      <c r="E17" s="9">
        <v>0</v>
      </c>
      <c r="F17" s="9">
        <v>22736.1</v>
      </c>
      <c r="G17" s="9">
        <v>0</v>
      </c>
      <c r="H17" s="9">
        <v>5520.4</v>
      </c>
      <c r="I17" s="9">
        <v>0</v>
      </c>
      <c r="J17" s="9">
        <v>0</v>
      </c>
      <c r="K17" s="9">
        <v>0</v>
      </c>
      <c r="L17" s="11">
        <v>36471.1</v>
      </c>
      <c r="M17" s="12">
        <f t="shared" si="0"/>
        <v>1426.4918300000002</v>
      </c>
      <c r="N17" s="12">
        <f t="shared" si="0"/>
        <v>2137.3579499999996</v>
      </c>
      <c r="O17" s="12">
        <f t="shared" si="2"/>
        <v>710.86611999999946</v>
      </c>
      <c r="P17" s="13">
        <f t="shared" si="4"/>
        <v>1.9491216881311491E-2</v>
      </c>
      <c r="Q17" s="17">
        <f t="shared" si="3"/>
        <v>0</v>
      </c>
      <c r="S17" s="15">
        <v>1426491.83</v>
      </c>
      <c r="T17" s="16">
        <v>2137357.9499999997</v>
      </c>
      <c r="U17" s="16">
        <f t="shared" si="1"/>
        <v>710866.11999999965</v>
      </c>
      <c r="V17" s="9">
        <v>13</v>
      </c>
      <c r="W17" s="239"/>
    </row>
    <row r="18" spans="1:23" ht="15.75" x14ac:dyDescent="0.25">
      <c r="A18" s="9">
        <v>14</v>
      </c>
      <c r="B18" s="10" t="s">
        <v>23</v>
      </c>
      <c r="C18" s="11">
        <v>6264</v>
      </c>
      <c r="D18" s="9">
        <v>2207.1999999999998</v>
      </c>
      <c r="E18" s="9">
        <v>0</v>
      </c>
      <c r="F18" s="9">
        <v>40616.799999999996</v>
      </c>
      <c r="G18" s="9">
        <v>0</v>
      </c>
      <c r="H18" s="9">
        <v>2846.9</v>
      </c>
      <c r="I18" s="9">
        <v>0</v>
      </c>
      <c r="J18" s="9">
        <v>0</v>
      </c>
      <c r="K18" s="9">
        <v>0</v>
      </c>
      <c r="L18" s="11">
        <v>51934.899999999994</v>
      </c>
      <c r="M18" s="12">
        <f t="shared" si="0"/>
        <v>1800.7895000000001</v>
      </c>
      <c r="N18" s="12">
        <f t="shared" si="0"/>
        <v>2937.7313000000004</v>
      </c>
      <c r="O18" s="12">
        <f t="shared" si="2"/>
        <v>1136.9418000000003</v>
      </c>
      <c r="P18" s="13">
        <f t="shared" si="4"/>
        <v>2.1891672074077363E-2</v>
      </c>
      <c r="Q18" s="17">
        <f t="shared" si="3"/>
        <v>0</v>
      </c>
      <c r="S18" s="15">
        <v>1800789.5</v>
      </c>
      <c r="T18" s="16">
        <v>2937731.3000000003</v>
      </c>
      <c r="U18" s="16">
        <f t="shared" si="1"/>
        <v>1136941.8000000003</v>
      </c>
      <c r="V18" s="9">
        <v>14</v>
      </c>
      <c r="W18" s="239"/>
    </row>
    <row r="19" spans="1:23" ht="15.75" x14ac:dyDescent="0.25">
      <c r="A19" s="9">
        <v>15</v>
      </c>
      <c r="B19" s="10" t="s">
        <v>24</v>
      </c>
      <c r="C19" s="11">
        <v>3152.6</v>
      </c>
      <c r="D19" s="9">
        <v>2928.8</v>
      </c>
      <c r="E19" s="9">
        <v>0</v>
      </c>
      <c r="F19" s="9">
        <v>11491.5</v>
      </c>
      <c r="G19" s="9">
        <v>0</v>
      </c>
      <c r="H19" s="9">
        <v>2417.3000000000002</v>
      </c>
      <c r="I19" s="9">
        <v>0</v>
      </c>
      <c r="J19" s="9">
        <v>0</v>
      </c>
      <c r="K19" s="9">
        <v>0</v>
      </c>
      <c r="L19" s="11">
        <v>19990.2</v>
      </c>
      <c r="M19" s="12">
        <f t="shared" si="0"/>
        <v>0</v>
      </c>
      <c r="N19" s="12">
        <f t="shared" si="0"/>
        <v>0</v>
      </c>
      <c r="O19" s="12">
        <f t="shared" si="2"/>
        <v>0</v>
      </c>
      <c r="P19" s="13">
        <f t="shared" si="4"/>
        <v>0</v>
      </c>
      <c r="Q19" s="17">
        <f t="shared" si="3"/>
        <v>1</v>
      </c>
      <c r="S19" s="15">
        <v>0</v>
      </c>
      <c r="T19" s="16">
        <v>0</v>
      </c>
      <c r="U19" s="16">
        <f t="shared" si="1"/>
        <v>0</v>
      </c>
      <c r="V19" s="9">
        <v>15</v>
      </c>
      <c r="W19" s="239"/>
    </row>
    <row r="20" spans="1:23" ht="15.75" x14ac:dyDescent="0.25">
      <c r="A20" s="9">
        <v>16</v>
      </c>
      <c r="B20" s="10" t="s">
        <v>25</v>
      </c>
      <c r="C20" s="11">
        <v>7394.9</v>
      </c>
      <c r="D20" s="9">
        <v>4478.5</v>
      </c>
      <c r="E20" s="9">
        <v>0</v>
      </c>
      <c r="F20" s="9">
        <v>138923.90000000002</v>
      </c>
      <c r="G20" s="9">
        <v>0</v>
      </c>
      <c r="H20" s="9">
        <v>14635</v>
      </c>
      <c r="I20" s="9">
        <v>0</v>
      </c>
      <c r="J20" s="9">
        <v>0</v>
      </c>
      <c r="K20" s="9">
        <v>0</v>
      </c>
      <c r="L20" s="11">
        <v>165432.30000000002</v>
      </c>
      <c r="M20" s="12">
        <f t="shared" si="0"/>
        <v>915.87455</v>
      </c>
      <c r="N20" s="12">
        <f t="shared" si="0"/>
        <v>7601.0301300000001</v>
      </c>
      <c r="O20" s="12">
        <f t="shared" si="2"/>
        <v>6685.1555800000006</v>
      </c>
      <c r="P20" s="13">
        <f t="shared" si="4"/>
        <v>4.0410219648762666E-2</v>
      </c>
      <c r="Q20" s="17">
        <f t="shared" si="3"/>
        <v>0</v>
      </c>
      <c r="S20" s="15">
        <v>915874.55</v>
      </c>
      <c r="T20" s="16">
        <v>7601030.1299999999</v>
      </c>
      <c r="U20" s="16">
        <f t="shared" si="1"/>
        <v>6685155.5800000001</v>
      </c>
      <c r="V20" s="9">
        <v>16</v>
      </c>
      <c r="W20" s="239"/>
    </row>
    <row r="21" spans="1:23" ht="15.75" x14ac:dyDescent="0.25">
      <c r="A21" s="9">
        <v>17</v>
      </c>
      <c r="B21" s="10" t="s">
        <v>26</v>
      </c>
      <c r="C21" s="11">
        <v>2556</v>
      </c>
      <c r="D21" s="9">
        <v>302.60000000000002</v>
      </c>
      <c r="E21" s="9">
        <v>0</v>
      </c>
      <c r="F21" s="9">
        <v>7874.3</v>
      </c>
      <c r="G21" s="9">
        <v>0</v>
      </c>
      <c r="H21" s="9">
        <v>3154.6</v>
      </c>
      <c r="I21" s="9">
        <v>0</v>
      </c>
      <c r="J21" s="9">
        <v>0</v>
      </c>
      <c r="K21" s="9">
        <v>0</v>
      </c>
      <c r="L21" s="11">
        <v>13887.5</v>
      </c>
      <c r="M21" s="12">
        <f t="shared" si="0"/>
        <v>0</v>
      </c>
      <c r="N21" s="12">
        <f t="shared" si="0"/>
        <v>0</v>
      </c>
      <c r="O21" s="12">
        <f t="shared" si="2"/>
        <v>0</v>
      </c>
      <c r="P21" s="13">
        <f t="shared" si="4"/>
        <v>0</v>
      </c>
      <c r="Q21" s="17">
        <f t="shared" si="3"/>
        <v>1</v>
      </c>
      <c r="S21" s="15">
        <v>0</v>
      </c>
      <c r="T21" s="16">
        <v>0</v>
      </c>
      <c r="U21" s="16">
        <f t="shared" si="1"/>
        <v>0</v>
      </c>
      <c r="V21" s="9">
        <v>17</v>
      </c>
      <c r="W21" s="239"/>
    </row>
    <row r="22" spans="1:23" ht="15.75" x14ac:dyDescent="0.25">
      <c r="A22" s="9">
        <v>18</v>
      </c>
      <c r="B22" s="10" t="s">
        <v>27</v>
      </c>
      <c r="C22" s="11">
        <v>3904</v>
      </c>
      <c r="D22" s="9">
        <v>2318.5</v>
      </c>
      <c r="E22" s="9">
        <v>0</v>
      </c>
      <c r="F22" s="9">
        <v>20288</v>
      </c>
      <c r="G22" s="9">
        <v>0</v>
      </c>
      <c r="H22" s="9">
        <v>2032.6</v>
      </c>
      <c r="I22" s="9">
        <v>0</v>
      </c>
      <c r="J22" s="9">
        <v>0</v>
      </c>
      <c r="K22" s="9">
        <v>0</v>
      </c>
      <c r="L22" s="11">
        <v>28543.1</v>
      </c>
      <c r="M22" s="12">
        <f t="shared" si="0"/>
        <v>9.7200000000000006</v>
      </c>
      <c r="N22" s="12">
        <f t="shared" si="0"/>
        <v>9.7200000000000006</v>
      </c>
      <c r="O22" s="12">
        <f t="shared" si="2"/>
        <v>0</v>
      </c>
      <c r="P22" s="13">
        <f t="shared" si="4"/>
        <v>0</v>
      </c>
      <c r="Q22" s="17">
        <f t="shared" si="3"/>
        <v>1</v>
      </c>
      <c r="S22" s="15">
        <v>9720</v>
      </c>
      <c r="T22" s="16">
        <v>9720</v>
      </c>
      <c r="U22" s="16">
        <f t="shared" si="1"/>
        <v>0</v>
      </c>
      <c r="V22" s="9">
        <v>18</v>
      </c>
      <c r="W22" s="239"/>
    </row>
    <row r="23" spans="1:23" ht="15.75" x14ac:dyDescent="0.25">
      <c r="A23" s="9">
        <v>19</v>
      </c>
      <c r="B23" s="10" t="s">
        <v>28</v>
      </c>
      <c r="C23" s="11">
        <v>2693.2</v>
      </c>
      <c r="D23" s="9">
        <v>2450.8000000000002</v>
      </c>
      <c r="E23" s="9">
        <v>13470</v>
      </c>
      <c r="F23" s="9">
        <v>10637.800000000001</v>
      </c>
      <c r="G23" s="9">
        <v>0</v>
      </c>
      <c r="H23" s="9">
        <v>1607</v>
      </c>
      <c r="I23" s="9">
        <v>0</v>
      </c>
      <c r="J23" s="9">
        <v>0</v>
      </c>
      <c r="K23" s="9">
        <v>0</v>
      </c>
      <c r="L23" s="11">
        <v>30858.799999999999</v>
      </c>
      <c r="M23" s="12">
        <f t="shared" si="0"/>
        <v>309.62054999999998</v>
      </c>
      <c r="N23" s="12">
        <f t="shared" si="0"/>
        <v>320.18646999999999</v>
      </c>
      <c r="O23" s="12">
        <f t="shared" si="2"/>
        <v>10.565920000000006</v>
      </c>
      <c r="P23" s="13">
        <f t="shared" si="4"/>
        <v>3.4239568615759543E-4</v>
      </c>
      <c r="Q23" s="17">
        <f t="shared" si="3"/>
        <v>0</v>
      </c>
      <c r="S23" s="15">
        <v>309620.55</v>
      </c>
      <c r="T23" s="16">
        <v>320186.46999999997</v>
      </c>
      <c r="U23" s="16">
        <f t="shared" si="1"/>
        <v>10565.919999999984</v>
      </c>
      <c r="V23" s="9">
        <v>19</v>
      </c>
      <c r="W23" s="239"/>
    </row>
    <row r="24" spans="1:23" ht="15.75" x14ac:dyDescent="0.25">
      <c r="A24" s="9">
        <v>20</v>
      </c>
      <c r="B24" s="10" t="s">
        <v>29</v>
      </c>
      <c r="C24" s="11">
        <v>5703.7</v>
      </c>
      <c r="D24" s="9">
        <v>3578.3</v>
      </c>
      <c r="E24" s="9">
        <v>0</v>
      </c>
      <c r="F24" s="9">
        <v>35631.1</v>
      </c>
      <c r="G24" s="9">
        <v>0</v>
      </c>
      <c r="H24" s="9">
        <v>4557.2</v>
      </c>
      <c r="I24" s="9">
        <v>0</v>
      </c>
      <c r="J24" s="9">
        <v>0</v>
      </c>
      <c r="K24" s="9">
        <v>0</v>
      </c>
      <c r="L24" s="11">
        <v>49470.3</v>
      </c>
      <c r="M24" s="12">
        <f t="shared" si="0"/>
        <v>0</v>
      </c>
      <c r="N24" s="12">
        <f t="shared" si="0"/>
        <v>0</v>
      </c>
      <c r="O24" s="12">
        <f t="shared" si="2"/>
        <v>0</v>
      </c>
      <c r="P24" s="13">
        <f t="shared" si="4"/>
        <v>0</v>
      </c>
      <c r="Q24" s="17">
        <f t="shared" si="3"/>
        <v>1</v>
      </c>
      <c r="S24" s="15">
        <v>0</v>
      </c>
      <c r="T24" s="16">
        <v>0</v>
      </c>
      <c r="U24" s="16">
        <f t="shared" si="1"/>
        <v>0</v>
      </c>
      <c r="V24" s="9">
        <v>20</v>
      </c>
      <c r="W24" s="239"/>
    </row>
    <row r="25" spans="1:23" ht="15.75" x14ac:dyDescent="0.25">
      <c r="A25" s="9">
        <v>21</v>
      </c>
      <c r="B25" s="10" t="s">
        <v>30</v>
      </c>
      <c r="C25" s="11">
        <v>3099.4</v>
      </c>
      <c r="D25" s="9">
        <v>1776.7</v>
      </c>
      <c r="E25" s="9">
        <v>109.8</v>
      </c>
      <c r="F25" s="9">
        <v>17489.8</v>
      </c>
      <c r="G25" s="9">
        <v>0</v>
      </c>
      <c r="H25" s="9">
        <v>1563.4</v>
      </c>
      <c r="I25" s="9">
        <v>0</v>
      </c>
      <c r="J25" s="9">
        <v>0</v>
      </c>
      <c r="K25" s="9">
        <v>0</v>
      </c>
      <c r="L25" s="11">
        <v>24039.1</v>
      </c>
      <c r="M25" s="12">
        <f t="shared" si="0"/>
        <v>166.36237</v>
      </c>
      <c r="N25" s="12">
        <f t="shared" si="0"/>
        <v>188.44391000000002</v>
      </c>
      <c r="O25" s="12">
        <f t="shared" si="2"/>
        <v>22.081540000000018</v>
      </c>
      <c r="P25" s="13">
        <f t="shared" si="4"/>
        <v>9.185676668427695E-4</v>
      </c>
      <c r="Q25" s="17">
        <f t="shared" si="3"/>
        <v>0</v>
      </c>
      <c r="S25" s="15">
        <v>166362.37</v>
      </c>
      <c r="T25" s="16">
        <v>188443.91</v>
      </c>
      <c r="U25" s="16">
        <f t="shared" si="1"/>
        <v>22081.540000000008</v>
      </c>
      <c r="V25" s="9">
        <v>21</v>
      </c>
      <c r="W25" s="239"/>
    </row>
    <row r="26" spans="1:23" ht="15.75" x14ac:dyDescent="0.25">
      <c r="A26" s="9">
        <v>22</v>
      </c>
      <c r="B26" s="10" t="s">
        <v>31</v>
      </c>
      <c r="C26" s="11">
        <v>9870.2999999999993</v>
      </c>
      <c r="D26" s="9">
        <v>5969.7</v>
      </c>
      <c r="E26" s="9">
        <v>7700.1</v>
      </c>
      <c r="F26" s="9">
        <v>75554.599999999991</v>
      </c>
      <c r="G26" s="9">
        <v>0</v>
      </c>
      <c r="H26" s="9">
        <v>8428.6</v>
      </c>
      <c r="I26" s="9">
        <v>0</v>
      </c>
      <c r="J26" s="9">
        <v>0</v>
      </c>
      <c r="K26" s="9">
        <v>0</v>
      </c>
      <c r="L26" s="11">
        <v>107523.3</v>
      </c>
      <c r="M26" s="12">
        <f t="shared" si="0"/>
        <v>0.78458000000000006</v>
      </c>
      <c r="N26" s="12">
        <f t="shared" si="0"/>
        <v>14.812620000000001</v>
      </c>
      <c r="O26" s="12">
        <f t="shared" si="2"/>
        <v>14.028040000000001</v>
      </c>
      <c r="P26" s="13">
        <f t="shared" si="4"/>
        <v>1.3046511779307368E-4</v>
      </c>
      <c r="Q26" s="17">
        <f t="shared" si="3"/>
        <v>0</v>
      </c>
      <c r="S26" s="15">
        <v>784.58</v>
      </c>
      <c r="T26" s="16">
        <v>14812.62</v>
      </c>
      <c r="U26" s="16">
        <f t="shared" si="1"/>
        <v>14028.04</v>
      </c>
      <c r="V26" s="9">
        <v>22</v>
      </c>
      <c r="W26" s="239"/>
    </row>
    <row r="27" spans="1:23" ht="15.75" x14ac:dyDescent="0.25">
      <c r="A27" s="9">
        <v>23</v>
      </c>
      <c r="B27" s="10" t="s">
        <v>32</v>
      </c>
      <c r="C27" s="11">
        <v>6912.7</v>
      </c>
      <c r="D27" s="9">
        <v>1357.5</v>
      </c>
      <c r="E27" s="9">
        <v>1056.8</v>
      </c>
      <c r="F27" s="9">
        <v>33935.899999999994</v>
      </c>
      <c r="G27" s="9">
        <v>0</v>
      </c>
      <c r="H27" s="9">
        <v>6009</v>
      </c>
      <c r="I27" s="9">
        <v>0</v>
      </c>
      <c r="J27" s="9">
        <v>0</v>
      </c>
      <c r="K27" s="9">
        <v>0</v>
      </c>
      <c r="L27" s="11">
        <v>49271.899999999994</v>
      </c>
      <c r="M27" s="12">
        <f t="shared" si="0"/>
        <v>4.3719999999999999</v>
      </c>
      <c r="N27" s="12">
        <f t="shared" si="0"/>
        <v>80.534210000000002</v>
      </c>
      <c r="O27" s="12">
        <f t="shared" si="2"/>
        <v>76.162210000000002</v>
      </c>
      <c r="P27" s="13">
        <f t="shared" si="4"/>
        <v>1.5457534619123681E-3</v>
      </c>
      <c r="Q27" s="17">
        <f t="shared" si="3"/>
        <v>0</v>
      </c>
      <c r="S27" s="15">
        <v>4372</v>
      </c>
      <c r="T27" s="16">
        <v>80534.210000000006</v>
      </c>
      <c r="U27" s="16">
        <f t="shared" si="1"/>
        <v>76162.210000000006</v>
      </c>
      <c r="V27" s="9">
        <v>23</v>
      </c>
      <c r="W27" s="239"/>
    </row>
    <row r="28" spans="1:23" ht="15.75" x14ac:dyDescent="0.25">
      <c r="A28" s="9">
        <v>24</v>
      </c>
      <c r="B28" s="10" t="s">
        <v>33</v>
      </c>
      <c r="C28" s="11">
        <v>2939.2</v>
      </c>
      <c r="D28" s="9">
        <v>2367.5</v>
      </c>
      <c r="E28" s="9">
        <v>7265.7</v>
      </c>
      <c r="F28" s="9">
        <v>26267.8</v>
      </c>
      <c r="G28" s="9">
        <v>0</v>
      </c>
      <c r="H28" s="9">
        <v>8764.2999999999993</v>
      </c>
      <c r="I28" s="9">
        <v>0</v>
      </c>
      <c r="J28" s="9">
        <v>510.6</v>
      </c>
      <c r="K28" s="9">
        <v>155603.79999999999</v>
      </c>
      <c r="L28" s="11">
        <v>203718.9</v>
      </c>
      <c r="M28" s="12">
        <f t="shared" si="0"/>
        <v>1264.43373</v>
      </c>
      <c r="N28" s="12">
        <f t="shared" si="0"/>
        <v>1647.6598600000002</v>
      </c>
      <c r="O28" s="12">
        <f t="shared" si="2"/>
        <v>383.22613000000024</v>
      </c>
      <c r="P28" s="13">
        <f t="shared" si="4"/>
        <v>1.8811515770014479E-3</v>
      </c>
      <c r="Q28" s="17">
        <f t="shared" si="3"/>
        <v>0</v>
      </c>
      <c r="S28" s="15">
        <v>1264433.73</v>
      </c>
      <c r="T28" s="16">
        <v>1647659.86</v>
      </c>
      <c r="U28" s="16">
        <f t="shared" si="1"/>
        <v>383226.13000000012</v>
      </c>
      <c r="V28" s="9">
        <v>24</v>
      </c>
      <c r="W28" s="239"/>
    </row>
    <row r="29" spans="1:23" ht="15.75" x14ac:dyDescent="0.25">
      <c r="A29" s="9">
        <v>25</v>
      </c>
      <c r="B29" s="10" t="s">
        <v>34</v>
      </c>
      <c r="C29" s="11">
        <v>9122.4</v>
      </c>
      <c r="D29" s="9">
        <v>3522.4</v>
      </c>
      <c r="E29" s="9">
        <v>0</v>
      </c>
      <c r="F29" s="9">
        <v>72879</v>
      </c>
      <c r="G29" s="9">
        <v>0</v>
      </c>
      <c r="H29" s="9">
        <v>7792</v>
      </c>
      <c r="I29" s="9">
        <v>0</v>
      </c>
      <c r="J29" s="9">
        <v>0</v>
      </c>
      <c r="K29" s="9">
        <v>0</v>
      </c>
      <c r="L29" s="11">
        <v>93315.8</v>
      </c>
      <c r="M29" s="12">
        <f t="shared" si="0"/>
        <v>49.634430000000002</v>
      </c>
      <c r="N29" s="12">
        <f t="shared" si="0"/>
        <v>576.63040000000001</v>
      </c>
      <c r="O29" s="12">
        <f t="shared" si="2"/>
        <v>526.99597000000006</v>
      </c>
      <c r="P29" s="13">
        <f t="shared" si="4"/>
        <v>5.6474463059846243E-3</v>
      </c>
      <c r="Q29" s="17">
        <f t="shared" si="3"/>
        <v>0</v>
      </c>
      <c r="S29" s="15">
        <v>49634.43</v>
      </c>
      <c r="T29" s="16">
        <v>576630.4</v>
      </c>
      <c r="U29" s="16">
        <f t="shared" si="1"/>
        <v>526995.97</v>
      </c>
      <c r="V29" s="9">
        <v>25</v>
      </c>
      <c r="W29" s="239"/>
    </row>
    <row r="30" spans="1:23" ht="15.75" x14ac:dyDescent="0.25">
      <c r="A30" s="9">
        <v>26</v>
      </c>
      <c r="B30" s="10" t="s">
        <v>35</v>
      </c>
      <c r="C30" s="11">
        <v>13865.4</v>
      </c>
      <c r="D30" s="9">
        <v>8595.1</v>
      </c>
      <c r="E30" s="9">
        <v>0</v>
      </c>
      <c r="F30" s="9">
        <v>49413.599999999999</v>
      </c>
      <c r="G30" s="9">
        <v>0</v>
      </c>
      <c r="H30" s="9">
        <v>5821.2</v>
      </c>
      <c r="I30" s="9">
        <v>0</v>
      </c>
      <c r="J30" s="9">
        <v>0</v>
      </c>
      <c r="K30" s="9">
        <v>0</v>
      </c>
      <c r="L30" s="11">
        <v>77695.3</v>
      </c>
      <c r="M30" s="12">
        <f t="shared" si="0"/>
        <v>3555.2506899999998</v>
      </c>
      <c r="N30" s="12">
        <f t="shared" si="0"/>
        <v>4563.8944300000003</v>
      </c>
      <c r="O30" s="12">
        <f t="shared" si="2"/>
        <v>1008.6437400000004</v>
      </c>
      <c r="P30" s="13">
        <f t="shared" si="4"/>
        <v>1.2982043186653509E-2</v>
      </c>
      <c r="Q30" s="17">
        <f t="shared" si="3"/>
        <v>0</v>
      </c>
      <c r="S30" s="15">
        <v>3555250.69</v>
      </c>
      <c r="T30" s="16">
        <v>4563894.4300000006</v>
      </c>
      <c r="U30" s="16">
        <f t="shared" si="1"/>
        <v>1008643.7400000007</v>
      </c>
      <c r="V30" s="9">
        <v>26</v>
      </c>
      <c r="W30" s="239"/>
    </row>
    <row r="31" spans="1:23" ht="15.75" x14ac:dyDescent="0.25">
      <c r="A31" s="9">
        <v>27</v>
      </c>
      <c r="B31" s="10" t="s">
        <v>36</v>
      </c>
      <c r="C31" s="11">
        <v>5976.6</v>
      </c>
      <c r="D31" s="9">
        <v>2644.5</v>
      </c>
      <c r="E31" s="9">
        <v>0</v>
      </c>
      <c r="F31" s="9">
        <v>37705.600000000006</v>
      </c>
      <c r="G31" s="9">
        <v>0</v>
      </c>
      <c r="H31" s="9">
        <v>2960</v>
      </c>
      <c r="I31" s="9">
        <v>0</v>
      </c>
      <c r="J31" s="9">
        <v>0</v>
      </c>
      <c r="K31" s="9">
        <v>0</v>
      </c>
      <c r="L31" s="11">
        <v>49286.700000000004</v>
      </c>
      <c r="M31" s="12">
        <f t="shared" si="0"/>
        <v>2569.69794</v>
      </c>
      <c r="N31" s="12">
        <f t="shared" si="0"/>
        <v>4243.9436399999995</v>
      </c>
      <c r="O31" s="12">
        <f t="shared" si="2"/>
        <v>1674.2456999999995</v>
      </c>
      <c r="P31" s="13">
        <f t="shared" si="4"/>
        <v>3.3969523218231275E-2</v>
      </c>
      <c r="Q31" s="17">
        <f t="shared" si="3"/>
        <v>0</v>
      </c>
      <c r="S31" s="15">
        <v>2569697.94</v>
      </c>
      <c r="T31" s="16">
        <v>4243943.6399999997</v>
      </c>
      <c r="U31" s="16">
        <f t="shared" si="1"/>
        <v>1674245.6999999997</v>
      </c>
      <c r="V31" s="9">
        <v>27</v>
      </c>
      <c r="W31" s="239"/>
    </row>
    <row r="32" spans="1:23" ht="15.75" x14ac:dyDescent="0.25">
      <c r="A32" s="9">
        <v>28</v>
      </c>
      <c r="B32" s="10" t="s">
        <v>37</v>
      </c>
      <c r="C32" s="11">
        <v>3635.2</v>
      </c>
      <c r="D32" s="9">
        <v>4521.3999999999996</v>
      </c>
      <c r="E32" s="9">
        <v>1206.5</v>
      </c>
      <c r="F32" s="9">
        <v>36178.9</v>
      </c>
      <c r="G32" s="9">
        <v>0</v>
      </c>
      <c r="H32" s="9">
        <v>3369.5</v>
      </c>
      <c r="I32" s="9">
        <v>0</v>
      </c>
      <c r="J32" s="9">
        <v>0</v>
      </c>
      <c r="K32" s="9">
        <v>0</v>
      </c>
      <c r="L32" s="11">
        <v>48911.5</v>
      </c>
      <c r="M32" s="12">
        <f t="shared" si="0"/>
        <v>1495.7156600000001</v>
      </c>
      <c r="N32" s="12">
        <f t="shared" si="0"/>
        <v>1588.84493</v>
      </c>
      <c r="O32" s="12">
        <f t="shared" si="2"/>
        <v>93.129269999999906</v>
      </c>
      <c r="P32" s="13">
        <f t="shared" si="4"/>
        <v>1.9040362695889495E-3</v>
      </c>
      <c r="Q32" s="17">
        <f t="shared" si="3"/>
        <v>0</v>
      </c>
      <c r="S32" s="15">
        <v>1495715.6600000001</v>
      </c>
      <c r="T32" s="16">
        <v>1588844.93</v>
      </c>
      <c r="U32" s="16">
        <f t="shared" si="1"/>
        <v>93129.269999999786</v>
      </c>
      <c r="V32" s="9">
        <v>28</v>
      </c>
      <c r="W32" s="239"/>
    </row>
    <row r="33" spans="1:23" ht="15.75" x14ac:dyDescent="0.25">
      <c r="A33" s="9">
        <v>29</v>
      </c>
      <c r="B33" s="10" t="s">
        <v>38</v>
      </c>
      <c r="C33" s="11">
        <v>6082.9</v>
      </c>
      <c r="D33" s="9">
        <v>5225.6000000000004</v>
      </c>
      <c r="E33" s="9">
        <v>0</v>
      </c>
      <c r="F33" s="9">
        <v>38716.399999999994</v>
      </c>
      <c r="G33" s="9">
        <v>0</v>
      </c>
      <c r="H33" s="9">
        <v>11733.5</v>
      </c>
      <c r="I33" s="9">
        <v>0</v>
      </c>
      <c r="J33" s="9">
        <v>0</v>
      </c>
      <c r="K33" s="9">
        <v>0</v>
      </c>
      <c r="L33" s="11">
        <v>61758.399999999994</v>
      </c>
      <c r="M33" s="12">
        <f t="shared" si="0"/>
        <v>2168.5138999999999</v>
      </c>
      <c r="N33" s="12">
        <f t="shared" si="0"/>
        <v>2221.9088699999998</v>
      </c>
      <c r="O33" s="12">
        <f t="shared" si="2"/>
        <v>53.39496999999983</v>
      </c>
      <c r="P33" s="13">
        <f t="shared" si="4"/>
        <v>8.64578259799474E-4</v>
      </c>
      <c r="Q33" s="17">
        <f t="shared" si="3"/>
        <v>0</v>
      </c>
      <c r="S33" s="15">
        <v>2168513.9</v>
      </c>
      <c r="T33" s="16">
        <v>2221908.8699999996</v>
      </c>
      <c r="U33" s="16">
        <f t="shared" si="1"/>
        <v>53394.969999999739</v>
      </c>
      <c r="V33" s="9">
        <v>29</v>
      </c>
      <c r="W33" s="239"/>
    </row>
    <row r="34" spans="1:23" ht="15.75" x14ac:dyDescent="0.25">
      <c r="A34" s="9">
        <v>30</v>
      </c>
      <c r="B34" s="10" t="s">
        <v>39</v>
      </c>
      <c r="C34" s="11">
        <v>7343.7</v>
      </c>
      <c r="D34" s="9">
        <v>5825.3</v>
      </c>
      <c r="E34" s="9">
        <v>4174.1000000000004</v>
      </c>
      <c r="F34" s="9">
        <v>49513.5</v>
      </c>
      <c r="G34" s="9">
        <v>0</v>
      </c>
      <c r="H34" s="9">
        <v>2673.7</v>
      </c>
      <c r="I34" s="9">
        <v>0</v>
      </c>
      <c r="J34" s="9">
        <v>0</v>
      </c>
      <c r="K34" s="9">
        <v>0</v>
      </c>
      <c r="L34" s="11">
        <v>69530.3</v>
      </c>
      <c r="M34" s="12">
        <f t="shared" si="0"/>
        <v>1472.32963</v>
      </c>
      <c r="N34" s="12">
        <f t="shared" si="0"/>
        <v>1477.6196399999999</v>
      </c>
      <c r="O34" s="12">
        <f t="shared" si="2"/>
        <v>5.2900099999999384</v>
      </c>
      <c r="P34" s="13">
        <f t="shared" si="4"/>
        <v>7.608208220013344E-5</v>
      </c>
      <c r="Q34" s="17">
        <f t="shared" si="3"/>
        <v>0</v>
      </c>
      <c r="S34" s="15">
        <v>1472329.63</v>
      </c>
      <c r="T34" s="16">
        <v>1477619.64</v>
      </c>
      <c r="U34" s="16">
        <f t="shared" si="1"/>
        <v>5290.0100000000093</v>
      </c>
      <c r="V34" s="9">
        <v>30</v>
      </c>
      <c r="W34" s="239"/>
    </row>
    <row r="35" spans="1:23" ht="15.75" x14ac:dyDescent="0.25">
      <c r="A35" s="9">
        <v>31</v>
      </c>
      <c r="B35" s="10" t="s">
        <v>40</v>
      </c>
      <c r="C35" s="11">
        <v>4327.5</v>
      </c>
      <c r="D35" s="9">
        <v>2010.4</v>
      </c>
      <c r="E35" s="9">
        <v>0</v>
      </c>
      <c r="F35" s="9">
        <v>26302.2</v>
      </c>
      <c r="G35" s="9">
        <v>0</v>
      </c>
      <c r="H35" s="9">
        <v>3938.3</v>
      </c>
      <c r="I35" s="9">
        <v>0</v>
      </c>
      <c r="J35" s="9">
        <v>0</v>
      </c>
      <c r="K35" s="9">
        <v>0</v>
      </c>
      <c r="L35" s="11">
        <v>36578.400000000001</v>
      </c>
      <c r="M35" s="12">
        <f t="shared" si="0"/>
        <v>0</v>
      </c>
      <c r="N35" s="12">
        <f t="shared" si="0"/>
        <v>0</v>
      </c>
      <c r="O35" s="12">
        <f t="shared" si="2"/>
        <v>0</v>
      </c>
      <c r="P35" s="13">
        <f t="shared" si="4"/>
        <v>0</v>
      </c>
      <c r="Q35" s="17">
        <f t="shared" si="3"/>
        <v>1</v>
      </c>
      <c r="S35" s="15">
        <v>0</v>
      </c>
      <c r="T35" s="16">
        <v>0</v>
      </c>
      <c r="U35" s="16">
        <f t="shared" si="1"/>
        <v>0</v>
      </c>
      <c r="V35" s="9">
        <v>31</v>
      </c>
      <c r="W35" s="239"/>
    </row>
    <row r="36" spans="1:23" ht="28.5" x14ac:dyDescent="0.25">
      <c r="A36" s="9">
        <v>32</v>
      </c>
      <c r="B36" s="10" t="s">
        <v>41</v>
      </c>
      <c r="C36" s="11">
        <v>5496.8</v>
      </c>
      <c r="D36" s="9">
        <v>3906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11">
        <v>49222.5</v>
      </c>
      <c r="M36" s="12">
        <f t="shared" si="0"/>
        <v>931.55781999999999</v>
      </c>
      <c r="N36" s="12">
        <f t="shared" si="0"/>
        <v>936.59239000000002</v>
      </c>
      <c r="O36" s="12">
        <f t="shared" si="2"/>
        <v>5.0345700000000306</v>
      </c>
      <c r="P36" s="13">
        <f t="shared" si="4"/>
        <v>1.0228188328508366E-4</v>
      </c>
      <c r="Q36" s="17">
        <f t="shared" si="3"/>
        <v>0</v>
      </c>
      <c r="S36" s="15">
        <v>931557.82</v>
      </c>
      <c r="T36" s="16">
        <v>936592.39</v>
      </c>
      <c r="U36" s="16">
        <f t="shared" si="1"/>
        <v>5034.5700000000652</v>
      </c>
      <c r="V36" s="9">
        <v>32</v>
      </c>
      <c r="W36" s="239"/>
    </row>
    <row r="37" spans="1:23" ht="15.75" x14ac:dyDescent="0.25">
      <c r="A37" s="9">
        <v>33</v>
      </c>
      <c r="B37" s="10" t="s">
        <v>42</v>
      </c>
      <c r="C37" s="11">
        <v>2915.5</v>
      </c>
      <c r="D37" s="9">
        <v>1136.2</v>
      </c>
      <c r="E37" s="9">
        <v>0</v>
      </c>
      <c r="F37" s="9">
        <v>12912.7</v>
      </c>
      <c r="G37" s="9">
        <v>0</v>
      </c>
      <c r="H37" s="9">
        <v>2328.5</v>
      </c>
      <c r="I37" s="9">
        <v>0</v>
      </c>
      <c r="J37" s="9">
        <v>0</v>
      </c>
      <c r="K37" s="9">
        <v>0</v>
      </c>
      <c r="L37" s="11">
        <v>19292.899999999998</v>
      </c>
      <c r="M37" s="12">
        <f t="shared" ref="M37:N68" si="5">S37/1000</f>
        <v>667.29959000000008</v>
      </c>
      <c r="N37" s="12">
        <f t="shared" si="5"/>
        <v>1335.7799499999996</v>
      </c>
      <c r="O37" s="12">
        <f t="shared" si="2"/>
        <v>668.48035999999956</v>
      </c>
      <c r="P37" s="13">
        <f t="shared" si="4"/>
        <v>3.4649034618953065E-2</v>
      </c>
      <c r="Q37" s="17">
        <f t="shared" si="3"/>
        <v>0</v>
      </c>
      <c r="S37" s="15">
        <v>667299.59000000008</v>
      </c>
      <c r="T37" s="16">
        <v>1335779.9499999997</v>
      </c>
      <c r="U37" s="16">
        <f t="shared" si="1"/>
        <v>668480.35999999964</v>
      </c>
      <c r="V37" s="9">
        <v>33</v>
      </c>
      <c r="W37" s="239"/>
    </row>
    <row r="38" spans="1:23" ht="15.75" x14ac:dyDescent="0.25">
      <c r="A38" s="9">
        <v>34</v>
      </c>
      <c r="B38" s="10" t="s">
        <v>43</v>
      </c>
      <c r="C38" s="11">
        <v>2007.9</v>
      </c>
      <c r="D38" s="9">
        <v>1031.7</v>
      </c>
      <c r="E38" s="9">
        <v>68.400000000000006</v>
      </c>
      <c r="F38" s="9">
        <v>13781.1</v>
      </c>
      <c r="G38" s="9">
        <v>0</v>
      </c>
      <c r="H38" s="9">
        <v>1566.3</v>
      </c>
      <c r="I38" s="9">
        <v>0</v>
      </c>
      <c r="J38" s="9">
        <v>0</v>
      </c>
      <c r="K38" s="9">
        <v>0</v>
      </c>
      <c r="L38" s="11">
        <v>18455.400000000005</v>
      </c>
      <c r="M38" s="12">
        <f t="shared" si="5"/>
        <v>326.78287</v>
      </c>
      <c r="N38" s="12">
        <f t="shared" si="5"/>
        <v>464.20639999999997</v>
      </c>
      <c r="O38" s="12">
        <f t="shared" si="2"/>
        <v>137.42352999999997</v>
      </c>
      <c r="P38" s="13">
        <f t="shared" si="4"/>
        <v>7.44625041993129E-3</v>
      </c>
      <c r="Q38" s="17">
        <f t="shared" si="3"/>
        <v>0</v>
      </c>
      <c r="S38" s="15">
        <v>326782.87</v>
      </c>
      <c r="T38" s="16">
        <v>464206.39999999997</v>
      </c>
      <c r="U38" s="16">
        <f t="shared" si="1"/>
        <v>137423.52999999997</v>
      </c>
      <c r="V38" s="9">
        <v>34</v>
      </c>
      <c r="W38" s="239"/>
    </row>
    <row r="39" spans="1:23" ht="15.75" x14ac:dyDescent="0.25">
      <c r="A39" s="9">
        <v>35</v>
      </c>
      <c r="B39" s="10" t="s">
        <v>44</v>
      </c>
      <c r="C39" s="11">
        <v>5040.3</v>
      </c>
      <c r="D39" s="9">
        <v>2420.4</v>
      </c>
      <c r="E39" s="9">
        <v>0</v>
      </c>
      <c r="F39" s="9">
        <v>23014.100000000002</v>
      </c>
      <c r="G39" s="9">
        <v>0</v>
      </c>
      <c r="H39" s="9">
        <v>4555.1000000000004</v>
      </c>
      <c r="I39" s="9">
        <v>0</v>
      </c>
      <c r="J39" s="9">
        <v>0</v>
      </c>
      <c r="K39" s="9">
        <v>0</v>
      </c>
      <c r="L39" s="11">
        <v>35029.9</v>
      </c>
      <c r="M39" s="12">
        <f t="shared" si="5"/>
        <v>2667.10232</v>
      </c>
      <c r="N39" s="12">
        <f t="shared" si="5"/>
        <v>4023.5935800000002</v>
      </c>
      <c r="O39" s="12">
        <f t="shared" si="2"/>
        <v>1356.4912600000002</v>
      </c>
      <c r="P39" s="13">
        <f t="shared" si="4"/>
        <v>3.872381194351112E-2</v>
      </c>
      <c r="Q39" s="17">
        <f t="shared" si="3"/>
        <v>0</v>
      </c>
      <c r="S39" s="15">
        <v>2667102.3199999998</v>
      </c>
      <c r="T39" s="16">
        <v>4023593.58</v>
      </c>
      <c r="U39" s="16">
        <f t="shared" si="1"/>
        <v>1356491.2600000002</v>
      </c>
      <c r="V39" s="9">
        <v>35</v>
      </c>
      <c r="W39" s="239"/>
    </row>
    <row r="40" spans="1:23" ht="15.75" x14ac:dyDescent="0.25">
      <c r="A40" s="9">
        <v>36</v>
      </c>
      <c r="B40" s="10" t="s">
        <v>45</v>
      </c>
      <c r="C40" s="11">
        <v>3635.2</v>
      </c>
      <c r="D40" s="9">
        <v>2543.4</v>
      </c>
      <c r="E40" s="9">
        <v>220479.7</v>
      </c>
      <c r="F40" s="9">
        <v>38987.9</v>
      </c>
      <c r="G40" s="9">
        <v>0</v>
      </c>
      <c r="H40" s="9">
        <v>3792.4</v>
      </c>
      <c r="I40" s="9">
        <v>0</v>
      </c>
      <c r="J40" s="9">
        <v>0</v>
      </c>
      <c r="K40" s="9">
        <v>0</v>
      </c>
      <c r="L40" s="11">
        <v>269438.60000000003</v>
      </c>
      <c r="M40" s="12">
        <f t="shared" si="5"/>
        <v>92207.884050000008</v>
      </c>
      <c r="N40" s="12">
        <f t="shared" si="5"/>
        <v>92607.686600000001</v>
      </c>
      <c r="O40" s="12">
        <f t="shared" si="2"/>
        <v>399.80254999999306</v>
      </c>
      <c r="P40" s="13">
        <f t="shared" si="4"/>
        <v>1.4838354638125088E-3</v>
      </c>
      <c r="Q40" s="17">
        <f t="shared" si="3"/>
        <v>0</v>
      </c>
      <c r="S40" s="15">
        <v>92207884.050000012</v>
      </c>
      <c r="T40" s="16">
        <v>92607686.599999994</v>
      </c>
      <c r="U40" s="16">
        <f t="shared" si="1"/>
        <v>399802.54999998212</v>
      </c>
      <c r="V40" s="9">
        <v>36</v>
      </c>
      <c r="W40" s="239"/>
    </row>
    <row r="41" spans="1:23" ht="15.75" x14ac:dyDescent="0.25">
      <c r="A41" s="9">
        <v>37</v>
      </c>
      <c r="B41" s="10" t="s">
        <v>46</v>
      </c>
      <c r="C41" s="11">
        <v>5954.5</v>
      </c>
      <c r="D41" s="9">
        <v>4444.8999999999996</v>
      </c>
      <c r="E41" s="9">
        <v>0</v>
      </c>
      <c r="F41" s="9">
        <v>30720.3</v>
      </c>
      <c r="G41" s="9">
        <v>0</v>
      </c>
      <c r="H41" s="9">
        <v>3013.4</v>
      </c>
      <c r="I41" s="9">
        <v>0</v>
      </c>
      <c r="J41" s="9">
        <v>0</v>
      </c>
      <c r="K41" s="9">
        <v>0</v>
      </c>
      <c r="L41" s="11">
        <v>44133.099999999991</v>
      </c>
      <c r="M41" s="12">
        <f t="shared" si="5"/>
        <v>212.50191000000001</v>
      </c>
      <c r="N41" s="12">
        <f t="shared" si="5"/>
        <v>338.81440000000003</v>
      </c>
      <c r="O41" s="12">
        <f t="shared" si="2"/>
        <v>126.31249000000003</v>
      </c>
      <c r="P41" s="13">
        <f t="shared" si="4"/>
        <v>2.8620806152298401E-3</v>
      </c>
      <c r="Q41" s="17">
        <f t="shared" si="3"/>
        <v>0</v>
      </c>
      <c r="S41" s="15">
        <v>212501.91</v>
      </c>
      <c r="T41" s="16">
        <v>338814.4</v>
      </c>
      <c r="U41" s="16">
        <f t="shared" si="1"/>
        <v>126312.49000000002</v>
      </c>
      <c r="V41" s="9">
        <v>37</v>
      </c>
      <c r="W41" s="239"/>
    </row>
    <row r="42" spans="1:23" ht="15.75" x14ac:dyDescent="0.25">
      <c r="A42" s="9">
        <v>38</v>
      </c>
      <c r="B42" s="10" t="s">
        <v>47</v>
      </c>
      <c r="C42" s="11">
        <v>4297.6000000000004</v>
      </c>
      <c r="D42" s="9">
        <v>2554</v>
      </c>
      <c r="E42" s="9">
        <v>0</v>
      </c>
      <c r="F42" s="9">
        <v>22648.3</v>
      </c>
      <c r="G42" s="9">
        <v>0</v>
      </c>
      <c r="H42" s="9">
        <v>2486.1999999999998</v>
      </c>
      <c r="I42" s="9">
        <v>0</v>
      </c>
      <c r="J42" s="9">
        <v>0</v>
      </c>
      <c r="K42" s="9">
        <v>0</v>
      </c>
      <c r="L42" s="11">
        <v>31986.1</v>
      </c>
      <c r="M42" s="12">
        <f t="shared" si="5"/>
        <v>1075.1532500000001</v>
      </c>
      <c r="N42" s="12">
        <f t="shared" si="5"/>
        <v>1867.96363</v>
      </c>
      <c r="O42" s="12">
        <f t="shared" si="2"/>
        <v>792.8103799999999</v>
      </c>
      <c r="P42" s="13">
        <f t="shared" si="4"/>
        <v>2.4786090833205671E-2</v>
      </c>
      <c r="Q42" s="17">
        <f t="shared" si="3"/>
        <v>0</v>
      </c>
      <c r="S42" s="15">
        <v>1075153.25</v>
      </c>
      <c r="T42" s="16">
        <v>1867963.63</v>
      </c>
      <c r="U42" s="16">
        <f t="shared" si="1"/>
        <v>792810.37999999989</v>
      </c>
      <c r="V42" s="9">
        <v>38</v>
      </c>
      <c r="W42" s="239"/>
    </row>
    <row r="43" spans="1:23" ht="15.75" x14ac:dyDescent="0.25">
      <c r="A43" s="9">
        <v>39</v>
      </c>
      <c r="B43" s="10" t="s">
        <v>48</v>
      </c>
      <c r="C43" s="11">
        <v>4198.8999999999996</v>
      </c>
      <c r="D43" s="9">
        <v>3257.8</v>
      </c>
      <c r="E43" s="9">
        <v>2368.5</v>
      </c>
      <c r="F43" s="9">
        <v>33031.5</v>
      </c>
      <c r="G43" s="9">
        <v>0</v>
      </c>
      <c r="H43" s="9">
        <v>3079</v>
      </c>
      <c r="I43" s="9">
        <v>0</v>
      </c>
      <c r="J43" s="9">
        <v>0</v>
      </c>
      <c r="K43" s="9">
        <v>0</v>
      </c>
      <c r="L43" s="11">
        <v>45935.700000000004</v>
      </c>
      <c r="M43" s="12">
        <f t="shared" si="5"/>
        <v>401.31407999999993</v>
      </c>
      <c r="N43" s="12">
        <f t="shared" si="5"/>
        <v>416.03819000000004</v>
      </c>
      <c r="O43" s="12">
        <f t="shared" si="2"/>
        <v>14.72411000000011</v>
      </c>
      <c r="P43" s="13">
        <f t="shared" si="4"/>
        <v>3.2053740337036573E-4</v>
      </c>
      <c r="Q43" s="17">
        <f t="shared" si="3"/>
        <v>0</v>
      </c>
      <c r="S43" s="15">
        <v>401314.07999999996</v>
      </c>
      <c r="T43" s="16">
        <v>416038.19000000006</v>
      </c>
      <c r="U43" s="16">
        <f t="shared" si="1"/>
        <v>14724.110000000102</v>
      </c>
      <c r="V43" s="9">
        <v>39</v>
      </c>
      <c r="W43" s="239"/>
    </row>
    <row r="44" spans="1:23" ht="15.75" x14ac:dyDescent="0.25">
      <c r="A44" s="9">
        <v>40</v>
      </c>
      <c r="B44" s="10" t="s">
        <v>49</v>
      </c>
      <c r="C44" s="11">
        <v>4608.8</v>
      </c>
      <c r="D44" s="9">
        <v>2779.7</v>
      </c>
      <c r="E44" s="9">
        <v>246</v>
      </c>
      <c r="F44" s="9">
        <v>22048.9</v>
      </c>
      <c r="G44" s="9">
        <v>0</v>
      </c>
      <c r="H44" s="9">
        <v>2029.8</v>
      </c>
      <c r="I44" s="9">
        <v>0</v>
      </c>
      <c r="J44" s="9">
        <v>0</v>
      </c>
      <c r="K44" s="9">
        <v>0</v>
      </c>
      <c r="L44" s="11">
        <v>31713.200000000001</v>
      </c>
      <c r="M44" s="12">
        <f t="shared" si="5"/>
        <v>1255.67535</v>
      </c>
      <c r="N44" s="12">
        <f t="shared" si="5"/>
        <v>2635.4643499999997</v>
      </c>
      <c r="O44" s="12">
        <f t="shared" si="2"/>
        <v>1379.7889999999998</v>
      </c>
      <c r="P44" s="13">
        <f t="shared" si="4"/>
        <v>4.3508349835399765E-2</v>
      </c>
      <c r="Q44" s="17">
        <f t="shared" si="3"/>
        <v>0</v>
      </c>
      <c r="S44" s="15">
        <v>1255675.3500000001</v>
      </c>
      <c r="T44" s="16">
        <v>2635464.3499999996</v>
      </c>
      <c r="U44" s="16">
        <f t="shared" si="1"/>
        <v>1379788.9999999995</v>
      </c>
      <c r="V44" s="9">
        <v>40</v>
      </c>
      <c r="W44" s="239"/>
    </row>
    <row r="45" spans="1:23" ht="15.75" x14ac:dyDescent="0.25">
      <c r="A45" s="9">
        <v>41</v>
      </c>
      <c r="B45" s="10" t="s">
        <v>50</v>
      </c>
      <c r="C45" s="11">
        <v>4991.8</v>
      </c>
      <c r="D45" s="9">
        <v>4088.2</v>
      </c>
      <c r="E45" s="9">
        <v>337.8</v>
      </c>
      <c r="F45" s="9">
        <v>25329.100000000002</v>
      </c>
      <c r="G45" s="9">
        <v>0</v>
      </c>
      <c r="H45" s="9">
        <v>4109</v>
      </c>
      <c r="I45" s="9">
        <v>0</v>
      </c>
      <c r="J45" s="9">
        <v>0</v>
      </c>
      <c r="K45" s="9">
        <v>0</v>
      </c>
      <c r="L45" s="11">
        <v>38855.9</v>
      </c>
      <c r="M45" s="12">
        <f t="shared" si="5"/>
        <v>224.07564000000002</v>
      </c>
      <c r="N45" s="12">
        <f t="shared" si="5"/>
        <v>317.56215999999995</v>
      </c>
      <c r="O45" s="12">
        <f t="shared" si="2"/>
        <v>93.486519999999928</v>
      </c>
      <c r="P45" s="13">
        <f t="shared" si="4"/>
        <v>2.4059800442146474E-3</v>
      </c>
      <c r="Q45" s="17">
        <f t="shared" si="3"/>
        <v>0</v>
      </c>
      <c r="S45" s="15">
        <v>224075.64</v>
      </c>
      <c r="T45" s="16">
        <v>317562.15999999997</v>
      </c>
      <c r="U45" s="16">
        <f t="shared" si="1"/>
        <v>93486.51999999996</v>
      </c>
      <c r="V45" s="9">
        <v>41</v>
      </c>
      <c r="W45" s="239"/>
    </row>
    <row r="46" spans="1:23" ht="15.75" x14ac:dyDescent="0.25">
      <c r="A46" s="9">
        <v>42</v>
      </c>
      <c r="B46" s="10" t="s">
        <v>51</v>
      </c>
      <c r="C46" s="11">
        <v>3927.2</v>
      </c>
      <c r="D46" s="9">
        <v>3597</v>
      </c>
      <c r="E46" s="9">
        <v>0</v>
      </c>
      <c r="F46" s="9">
        <v>24070.3</v>
      </c>
      <c r="G46" s="9">
        <v>16.2</v>
      </c>
      <c r="H46" s="9">
        <v>2753.6</v>
      </c>
      <c r="I46" s="9">
        <v>0</v>
      </c>
      <c r="J46" s="9">
        <v>5930.4</v>
      </c>
      <c r="K46" s="9">
        <v>0</v>
      </c>
      <c r="L46" s="11">
        <v>40294.700000000004</v>
      </c>
      <c r="M46" s="12">
        <f t="shared" si="5"/>
        <v>75.289419999999993</v>
      </c>
      <c r="N46" s="12">
        <f t="shared" si="5"/>
        <v>941.25803000000008</v>
      </c>
      <c r="O46" s="12">
        <f t="shared" si="2"/>
        <v>865.96861000000013</v>
      </c>
      <c r="P46" s="13">
        <f t="shared" si="4"/>
        <v>2.1490881182885096E-2</v>
      </c>
      <c r="Q46" s="17">
        <f t="shared" si="3"/>
        <v>0</v>
      </c>
      <c r="S46" s="15">
        <v>75289.42</v>
      </c>
      <c r="T46" s="16">
        <v>941258.03</v>
      </c>
      <c r="U46" s="16">
        <f t="shared" si="1"/>
        <v>865968.61</v>
      </c>
      <c r="V46" s="9">
        <v>42</v>
      </c>
      <c r="W46" s="239"/>
    </row>
    <row r="47" spans="1:23" ht="15.75" x14ac:dyDescent="0.25">
      <c r="A47" s="9">
        <v>43</v>
      </c>
      <c r="B47" s="10" t="s">
        <v>52</v>
      </c>
      <c r="C47" s="11">
        <v>3552.1</v>
      </c>
      <c r="D47" s="9">
        <v>1406.5</v>
      </c>
      <c r="E47" s="9">
        <v>7891.8</v>
      </c>
      <c r="F47" s="9">
        <v>19400.5</v>
      </c>
      <c r="G47" s="9">
        <v>0</v>
      </c>
      <c r="H47" s="9">
        <v>3098.3</v>
      </c>
      <c r="I47" s="9">
        <v>0</v>
      </c>
      <c r="J47" s="9">
        <v>0</v>
      </c>
      <c r="K47" s="9">
        <v>0</v>
      </c>
      <c r="L47" s="11">
        <v>35349.200000000004</v>
      </c>
      <c r="M47" s="12">
        <f t="shared" si="5"/>
        <v>4223.9585600000009</v>
      </c>
      <c r="N47" s="12">
        <f t="shared" si="5"/>
        <v>5330.0412900000001</v>
      </c>
      <c r="O47" s="12">
        <f t="shared" si="2"/>
        <v>1106.0827299999992</v>
      </c>
      <c r="P47" s="13">
        <f t="shared" si="4"/>
        <v>3.1290177146866098E-2</v>
      </c>
      <c r="Q47" s="17">
        <f t="shared" si="3"/>
        <v>0</v>
      </c>
      <c r="S47" s="15">
        <v>4223958.5600000005</v>
      </c>
      <c r="T47" s="16">
        <v>5330041.29</v>
      </c>
      <c r="U47" s="16">
        <f t="shared" si="1"/>
        <v>1106082.7299999995</v>
      </c>
      <c r="V47" s="9">
        <v>43</v>
      </c>
      <c r="W47" s="239"/>
    </row>
    <row r="48" spans="1:23" ht="15.75" x14ac:dyDescent="0.25">
      <c r="A48" s="9">
        <v>44</v>
      </c>
      <c r="B48" s="10" t="s">
        <v>53</v>
      </c>
      <c r="C48" s="11">
        <v>3165.5</v>
      </c>
      <c r="D48" s="9">
        <v>4002</v>
      </c>
      <c r="E48" s="9">
        <v>0</v>
      </c>
      <c r="F48" s="9">
        <v>27974.699999999997</v>
      </c>
      <c r="G48" s="9">
        <v>0</v>
      </c>
      <c r="H48" s="9">
        <v>2218.1</v>
      </c>
      <c r="I48" s="9">
        <v>0</v>
      </c>
      <c r="J48" s="9">
        <v>0</v>
      </c>
      <c r="K48" s="9">
        <v>0</v>
      </c>
      <c r="L48" s="11">
        <v>37360.299999999996</v>
      </c>
      <c r="M48" s="12">
        <f t="shared" si="5"/>
        <v>195.60473999999999</v>
      </c>
      <c r="N48" s="12">
        <f t="shared" si="5"/>
        <v>537.40680000000009</v>
      </c>
      <c r="O48" s="12">
        <f t="shared" si="2"/>
        <v>341.8020600000001</v>
      </c>
      <c r="P48" s="13">
        <f t="shared" si="4"/>
        <v>9.148803944293812E-3</v>
      </c>
      <c r="Q48" s="17">
        <f t="shared" si="3"/>
        <v>0</v>
      </c>
      <c r="S48" s="15">
        <v>195604.74</v>
      </c>
      <c r="T48" s="16">
        <v>537406.80000000005</v>
      </c>
      <c r="U48" s="16">
        <f t="shared" si="1"/>
        <v>341802.06000000006</v>
      </c>
      <c r="V48" s="9">
        <v>44</v>
      </c>
      <c r="W48" s="239"/>
    </row>
    <row r="49" spans="1:23" ht="15.75" x14ac:dyDescent="0.25">
      <c r="A49" s="9">
        <v>45</v>
      </c>
      <c r="B49" s="10" t="s">
        <v>54</v>
      </c>
      <c r="C49" s="11">
        <v>3741.7</v>
      </c>
      <c r="D49" s="9">
        <v>5080.6000000000004</v>
      </c>
      <c r="E49" s="9">
        <v>0</v>
      </c>
      <c r="F49" s="9">
        <v>31046.3</v>
      </c>
      <c r="G49" s="9">
        <v>0</v>
      </c>
      <c r="H49" s="9">
        <v>5479.8</v>
      </c>
      <c r="I49" s="9">
        <v>0</v>
      </c>
      <c r="J49" s="9">
        <v>0</v>
      </c>
      <c r="K49" s="9">
        <v>0</v>
      </c>
      <c r="L49" s="11">
        <v>45348.4</v>
      </c>
      <c r="M49" s="12">
        <f t="shared" si="5"/>
        <v>3177.9570600000002</v>
      </c>
      <c r="N49" s="12">
        <f t="shared" si="5"/>
        <v>4811.8814000000002</v>
      </c>
      <c r="O49" s="12">
        <f t="shared" si="2"/>
        <v>1633.92434</v>
      </c>
      <c r="P49" s="13">
        <f t="shared" si="4"/>
        <v>3.6030473842517043E-2</v>
      </c>
      <c r="Q49" s="17">
        <f t="shared" si="3"/>
        <v>0</v>
      </c>
      <c r="S49" s="15">
        <v>3177957.06</v>
      </c>
      <c r="T49" s="16">
        <v>4811881.4000000004</v>
      </c>
      <c r="U49" s="16">
        <f t="shared" si="1"/>
        <v>1633924.3400000003</v>
      </c>
      <c r="V49" s="9">
        <v>45</v>
      </c>
      <c r="W49" s="239"/>
    </row>
    <row r="50" spans="1:23" ht="15.75" x14ac:dyDescent="0.25">
      <c r="A50" s="9">
        <v>46</v>
      </c>
      <c r="B50" s="10" t="s">
        <v>55</v>
      </c>
      <c r="C50" s="11">
        <v>2266.4</v>
      </c>
      <c r="D50" s="9">
        <v>2540.6999999999998</v>
      </c>
      <c r="E50" s="9">
        <v>52.8</v>
      </c>
      <c r="F50" s="9">
        <v>21988.699999999997</v>
      </c>
      <c r="G50" s="9">
        <v>0</v>
      </c>
      <c r="H50" s="9">
        <v>2087.8000000000002</v>
      </c>
      <c r="I50" s="9">
        <v>0</v>
      </c>
      <c r="J50" s="9">
        <v>0</v>
      </c>
      <c r="K50" s="9">
        <v>0</v>
      </c>
      <c r="L50" s="11">
        <v>28936.399999999998</v>
      </c>
      <c r="M50" s="12">
        <f t="shared" si="5"/>
        <v>27.09517</v>
      </c>
      <c r="N50" s="12">
        <f t="shared" si="5"/>
        <v>29.632390000000001</v>
      </c>
      <c r="O50" s="12">
        <f t="shared" si="2"/>
        <v>2.5372200000000014</v>
      </c>
      <c r="P50" s="13">
        <f t="shared" si="4"/>
        <v>8.7682641931961179E-5</v>
      </c>
      <c r="Q50" s="17">
        <f t="shared" si="3"/>
        <v>0</v>
      </c>
      <c r="S50" s="15">
        <v>27095.17</v>
      </c>
      <c r="T50" s="16">
        <v>29632.39</v>
      </c>
      <c r="U50" s="16">
        <f t="shared" si="1"/>
        <v>2537.2200000000012</v>
      </c>
      <c r="V50" s="9">
        <v>46</v>
      </c>
      <c r="W50" s="239"/>
    </row>
    <row r="51" spans="1:23" ht="15.75" x14ac:dyDescent="0.25">
      <c r="A51" s="9">
        <v>47</v>
      </c>
      <c r="B51" s="10" t="s">
        <v>56</v>
      </c>
      <c r="C51" s="11">
        <v>3064.4</v>
      </c>
      <c r="D51" s="9">
        <v>2447.4</v>
      </c>
      <c r="E51" s="9">
        <v>967.8</v>
      </c>
      <c r="F51" s="9">
        <v>20093.399999999998</v>
      </c>
      <c r="G51" s="9">
        <v>0</v>
      </c>
      <c r="H51" s="9">
        <v>3397.2</v>
      </c>
      <c r="I51" s="9">
        <v>0</v>
      </c>
      <c r="J51" s="9">
        <v>0</v>
      </c>
      <c r="K51" s="9">
        <v>0</v>
      </c>
      <c r="L51" s="11">
        <v>29970.199999999997</v>
      </c>
      <c r="M51" s="12">
        <f t="shared" si="5"/>
        <v>997.2064499999999</v>
      </c>
      <c r="N51" s="12">
        <f t="shared" si="5"/>
        <v>1343.6634400000003</v>
      </c>
      <c r="O51" s="12">
        <f t="shared" si="2"/>
        <v>346.45699000000036</v>
      </c>
      <c r="P51" s="13">
        <f t="shared" si="4"/>
        <v>1.1560049315653562E-2</v>
      </c>
      <c r="Q51" s="17">
        <f t="shared" si="3"/>
        <v>0</v>
      </c>
      <c r="S51" s="15">
        <v>997206.45</v>
      </c>
      <c r="T51" s="16">
        <v>1343663.4400000002</v>
      </c>
      <c r="U51" s="16">
        <f t="shared" si="1"/>
        <v>346456.99000000022</v>
      </c>
      <c r="V51" s="9">
        <v>47</v>
      </c>
      <c r="W51" s="239"/>
    </row>
    <row r="52" spans="1:23" ht="15.75" x14ac:dyDescent="0.25">
      <c r="A52" s="9">
        <v>48</v>
      </c>
      <c r="B52" s="10" t="s">
        <v>57</v>
      </c>
      <c r="C52" s="11">
        <v>5399</v>
      </c>
      <c r="D52" s="9">
        <v>1455.9</v>
      </c>
      <c r="E52" s="9">
        <v>0</v>
      </c>
      <c r="F52" s="9">
        <v>20269.5</v>
      </c>
      <c r="G52" s="9">
        <v>0</v>
      </c>
      <c r="H52" s="9">
        <v>2472.1</v>
      </c>
      <c r="I52" s="9">
        <v>0</v>
      </c>
      <c r="J52" s="9">
        <v>0</v>
      </c>
      <c r="K52" s="9">
        <v>0</v>
      </c>
      <c r="L52" s="11">
        <v>29596.5</v>
      </c>
      <c r="M52" s="12">
        <f t="shared" si="5"/>
        <v>965.52230999999995</v>
      </c>
      <c r="N52" s="12">
        <f t="shared" si="5"/>
        <v>1024.88247</v>
      </c>
      <c r="O52" s="12">
        <f t="shared" si="2"/>
        <v>59.360160000000064</v>
      </c>
      <c r="P52" s="13">
        <f t="shared" si="4"/>
        <v>2.0056479651310143E-3</v>
      </c>
      <c r="Q52" s="17">
        <f t="shared" si="3"/>
        <v>0</v>
      </c>
      <c r="S52" s="15">
        <v>965522.30999999994</v>
      </c>
      <c r="T52" s="16">
        <v>1024882.47</v>
      </c>
      <c r="U52" s="16">
        <f t="shared" si="1"/>
        <v>59360.160000000033</v>
      </c>
      <c r="V52" s="9">
        <v>48</v>
      </c>
      <c r="W52" s="239"/>
    </row>
    <row r="53" spans="1:23" ht="15.75" x14ac:dyDescent="0.25">
      <c r="A53" s="9">
        <v>49</v>
      </c>
      <c r="B53" s="10" t="s">
        <v>58</v>
      </c>
      <c r="C53" s="11">
        <v>3207.4</v>
      </c>
      <c r="D53" s="9">
        <v>2761.6</v>
      </c>
      <c r="E53" s="9">
        <v>770</v>
      </c>
      <c r="F53" s="9">
        <v>29780.2</v>
      </c>
      <c r="G53" s="9">
        <v>0</v>
      </c>
      <c r="H53" s="9">
        <v>1084.7</v>
      </c>
      <c r="I53" s="9">
        <v>0</v>
      </c>
      <c r="J53" s="9">
        <v>0</v>
      </c>
      <c r="K53" s="9">
        <v>0</v>
      </c>
      <c r="L53" s="11">
        <v>37603.9</v>
      </c>
      <c r="M53" s="12">
        <f t="shared" si="5"/>
        <v>2789.2299500000008</v>
      </c>
      <c r="N53" s="12">
        <f t="shared" si="5"/>
        <v>3145.4306199999992</v>
      </c>
      <c r="O53" s="12">
        <f t="shared" si="2"/>
        <v>356.20066999999835</v>
      </c>
      <c r="P53" s="13">
        <f t="shared" si="4"/>
        <v>9.472439560790193E-3</v>
      </c>
      <c r="Q53" s="17">
        <f t="shared" si="3"/>
        <v>0</v>
      </c>
      <c r="S53" s="15">
        <v>2789229.9500000007</v>
      </c>
      <c r="T53" s="16">
        <v>3145430.6199999992</v>
      </c>
      <c r="U53" s="16">
        <f t="shared" si="1"/>
        <v>356200.66999999853</v>
      </c>
      <c r="V53" s="9">
        <v>49</v>
      </c>
      <c r="W53" s="239"/>
    </row>
    <row r="54" spans="1:23" ht="15.75" x14ac:dyDescent="0.25">
      <c r="A54" s="9">
        <v>50</v>
      </c>
      <c r="B54" s="10" t="s">
        <v>59</v>
      </c>
      <c r="C54" s="11">
        <v>2696.6</v>
      </c>
      <c r="D54" s="9">
        <v>1122.7</v>
      </c>
      <c r="E54" s="9">
        <v>0</v>
      </c>
      <c r="F54" s="9">
        <v>20232.5</v>
      </c>
      <c r="G54" s="9">
        <v>0</v>
      </c>
      <c r="H54" s="9">
        <v>1865.3</v>
      </c>
      <c r="I54" s="9">
        <v>0</v>
      </c>
      <c r="J54" s="9">
        <v>0</v>
      </c>
      <c r="K54" s="9">
        <v>0</v>
      </c>
      <c r="L54" s="11">
        <v>25917.1</v>
      </c>
      <c r="M54" s="12">
        <f t="shared" si="5"/>
        <v>5105.5482300000003</v>
      </c>
      <c r="N54" s="12">
        <f t="shared" si="5"/>
        <v>5347.4344099999998</v>
      </c>
      <c r="O54" s="12">
        <f t="shared" si="2"/>
        <v>241.88617999999951</v>
      </c>
      <c r="P54" s="13">
        <f t="shared" si="4"/>
        <v>9.3330727589120508E-3</v>
      </c>
      <c r="Q54" s="17">
        <f t="shared" si="3"/>
        <v>0</v>
      </c>
      <c r="S54" s="15">
        <v>5105548.2300000004</v>
      </c>
      <c r="T54" s="16">
        <v>5347434.41</v>
      </c>
      <c r="U54" s="16">
        <f t="shared" si="1"/>
        <v>241886.1799999997</v>
      </c>
      <c r="V54" s="9">
        <v>50</v>
      </c>
      <c r="W54" s="239"/>
    </row>
    <row r="55" spans="1:23" ht="15.75" x14ac:dyDescent="0.25">
      <c r="A55" s="9">
        <v>51</v>
      </c>
      <c r="B55" s="10" t="s">
        <v>60</v>
      </c>
      <c r="C55" s="11">
        <v>1940</v>
      </c>
      <c r="D55" s="9">
        <v>3614</v>
      </c>
      <c r="E55" s="9">
        <v>0</v>
      </c>
      <c r="F55" s="9">
        <v>21499.300000000003</v>
      </c>
      <c r="G55" s="9">
        <v>0</v>
      </c>
      <c r="H55" s="9">
        <v>1809.4</v>
      </c>
      <c r="I55" s="9">
        <v>0</v>
      </c>
      <c r="J55" s="9">
        <v>0</v>
      </c>
      <c r="K55" s="9">
        <v>0</v>
      </c>
      <c r="L55" s="11">
        <v>28862.700000000004</v>
      </c>
      <c r="M55" s="12">
        <f t="shared" si="5"/>
        <v>2254.60691</v>
      </c>
      <c r="N55" s="12">
        <f t="shared" si="5"/>
        <v>3418.6738799999998</v>
      </c>
      <c r="O55" s="12">
        <f t="shared" si="2"/>
        <v>1164.0669699999999</v>
      </c>
      <c r="P55" s="13">
        <f t="shared" si="4"/>
        <v>4.0331187657426354E-2</v>
      </c>
      <c r="Q55" s="17">
        <f t="shared" si="3"/>
        <v>0</v>
      </c>
      <c r="S55" s="15">
        <v>2254606.91</v>
      </c>
      <c r="T55" s="16">
        <v>3418673.88</v>
      </c>
      <c r="U55" s="16">
        <f t="shared" si="1"/>
        <v>1164066.9699999997</v>
      </c>
      <c r="V55" s="9">
        <v>51</v>
      </c>
      <c r="W55" s="239"/>
    </row>
    <row r="56" spans="1:23" ht="15.75" x14ac:dyDescent="0.25">
      <c r="A56" s="9">
        <v>52</v>
      </c>
      <c r="B56" s="10" t="s">
        <v>61</v>
      </c>
      <c r="C56" s="11">
        <v>4896.8</v>
      </c>
      <c r="D56" s="9">
        <v>3553.6</v>
      </c>
      <c r="E56" s="9">
        <v>0</v>
      </c>
      <c r="F56" s="9">
        <v>24730.800000000003</v>
      </c>
      <c r="G56" s="9">
        <v>0</v>
      </c>
      <c r="H56" s="9">
        <v>8.6999999999999993</v>
      </c>
      <c r="I56" s="9">
        <v>0</v>
      </c>
      <c r="J56" s="9">
        <v>0</v>
      </c>
      <c r="K56" s="9">
        <v>0</v>
      </c>
      <c r="L56" s="11">
        <v>33189.9</v>
      </c>
      <c r="M56" s="12">
        <f t="shared" si="5"/>
        <v>1455.8231599999999</v>
      </c>
      <c r="N56" s="12">
        <f t="shared" si="5"/>
        <v>1673.9395</v>
      </c>
      <c r="O56" s="12">
        <f t="shared" si="2"/>
        <v>218.11634000000004</v>
      </c>
      <c r="P56" s="13">
        <f t="shared" si="4"/>
        <v>6.5717685199413083E-3</v>
      </c>
      <c r="Q56" s="17">
        <f t="shared" si="3"/>
        <v>0</v>
      </c>
      <c r="S56" s="15">
        <v>1455823.16</v>
      </c>
      <c r="T56" s="16">
        <v>1673939.5</v>
      </c>
      <c r="U56" s="16">
        <f t="shared" si="1"/>
        <v>218116.34000000008</v>
      </c>
      <c r="V56" s="9">
        <v>52</v>
      </c>
      <c r="W56" s="239"/>
    </row>
    <row r="57" spans="1:23" ht="15.75" x14ac:dyDescent="0.25">
      <c r="A57" s="9">
        <v>53</v>
      </c>
      <c r="B57" s="10" t="s">
        <v>62</v>
      </c>
      <c r="C57" s="11">
        <v>4077.5</v>
      </c>
      <c r="D57" s="9">
        <v>2523.1999999999998</v>
      </c>
      <c r="E57" s="9">
        <v>0</v>
      </c>
      <c r="F57" s="9">
        <v>23792.100000000002</v>
      </c>
      <c r="G57" s="9">
        <v>0</v>
      </c>
      <c r="H57" s="9">
        <v>3081.4</v>
      </c>
      <c r="I57" s="9">
        <v>0</v>
      </c>
      <c r="J57" s="9">
        <v>0</v>
      </c>
      <c r="K57" s="9">
        <v>0</v>
      </c>
      <c r="L57" s="11">
        <v>33474.200000000004</v>
      </c>
      <c r="M57" s="12">
        <f t="shared" si="5"/>
        <v>4900.2027800000005</v>
      </c>
      <c r="N57" s="12">
        <f t="shared" si="5"/>
        <v>5946.3589199999997</v>
      </c>
      <c r="O57" s="12">
        <f t="shared" si="2"/>
        <v>1046.1561399999991</v>
      </c>
      <c r="P57" s="13">
        <f t="shared" si="4"/>
        <v>3.1252610667319873E-2</v>
      </c>
      <c r="Q57" s="17">
        <f t="shared" si="3"/>
        <v>0</v>
      </c>
      <c r="S57" s="15">
        <v>4900202.78</v>
      </c>
      <c r="T57" s="16">
        <v>5946358.9199999999</v>
      </c>
      <c r="U57" s="16">
        <f t="shared" si="1"/>
        <v>1046156.1399999997</v>
      </c>
      <c r="V57" s="9">
        <v>53</v>
      </c>
      <c r="W57" s="239"/>
    </row>
    <row r="58" spans="1:23" ht="15.75" x14ac:dyDescent="0.25">
      <c r="A58" s="9">
        <v>54</v>
      </c>
      <c r="B58" s="10" t="s">
        <v>63</v>
      </c>
      <c r="C58" s="11">
        <v>10957.7</v>
      </c>
      <c r="D58" s="9">
        <v>8683.9</v>
      </c>
      <c r="E58" s="9">
        <v>402.5</v>
      </c>
      <c r="F58" s="9">
        <v>54592</v>
      </c>
      <c r="G58" s="9">
        <v>0</v>
      </c>
      <c r="H58" s="9">
        <v>4460.3999999999996</v>
      </c>
      <c r="I58" s="9">
        <v>0</v>
      </c>
      <c r="J58" s="9">
        <v>0</v>
      </c>
      <c r="K58" s="9">
        <v>0</v>
      </c>
      <c r="L58" s="11">
        <v>79096.5</v>
      </c>
      <c r="M58" s="12">
        <f t="shared" si="5"/>
        <v>1821.32113</v>
      </c>
      <c r="N58" s="12">
        <f t="shared" si="5"/>
        <v>3773.4491500000004</v>
      </c>
      <c r="O58" s="12">
        <f t="shared" si="2"/>
        <v>1952.1280200000003</v>
      </c>
      <c r="P58" s="13">
        <f t="shared" si="4"/>
        <v>2.4680333769509399E-2</v>
      </c>
      <c r="Q58" s="17">
        <f t="shared" si="3"/>
        <v>0</v>
      </c>
      <c r="S58" s="15">
        <v>1821321.1300000001</v>
      </c>
      <c r="T58" s="16">
        <v>3773449.1500000004</v>
      </c>
      <c r="U58" s="16">
        <f t="shared" si="1"/>
        <v>1952128.0200000003</v>
      </c>
      <c r="V58" s="9">
        <v>54</v>
      </c>
      <c r="W58" s="239"/>
    </row>
    <row r="59" spans="1:23" ht="15.75" x14ac:dyDescent="0.25">
      <c r="A59" s="9">
        <v>55</v>
      </c>
      <c r="B59" s="10" t="s">
        <v>64</v>
      </c>
      <c r="C59" s="11">
        <v>3327.6</v>
      </c>
      <c r="D59" s="9">
        <v>2924.9</v>
      </c>
      <c r="E59" s="9">
        <v>0</v>
      </c>
      <c r="F59" s="9">
        <v>18830.900000000001</v>
      </c>
      <c r="G59" s="9">
        <v>0</v>
      </c>
      <c r="H59" s="9">
        <v>2589.6</v>
      </c>
      <c r="I59" s="9">
        <v>0</v>
      </c>
      <c r="J59" s="9">
        <v>0</v>
      </c>
      <c r="K59" s="9">
        <v>0</v>
      </c>
      <c r="L59" s="11">
        <v>27673.000000000004</v>
      </c>
      <c r="M59" s="12">
        <f t="shared" si="5"/>
        <v>1804.47243</v>
      </c>
      <c r="N59" s="12">
        <f t="shared" si="5"/>
        <v>2261.0504099999998</v>
      </c>
      <c r="O59" s="12">
        <f t="shared" si="2"/>
        <v>456.5779799999998</v>
      </c>
      <c r="P59" s="13">
        <f t="shared" si="4"/>
        <v>1.6499041665160977E-2</v>
      </c>
      <c r="Q59" s="17">
        <f t="shared" si="3"/>
        <v>0</v>
      </c>
      <c r="S59" s="15">
        <v>1804472.43</v>
      </c>
      <c r="T59" s="16">
        <v>2261050.4099999997</v>
      </c>
      <c r="U59" s="16">
        <f t="shared" si="1"/>
        <v>456577.97999999975</v>
      </c>
      <c r="V59" s="9">
        <v>55</v>
      </c>
      <c r="W59" s="239"/>
    </row>
    <row r="60" spans="1:23" ht="15.75" x14ac:dyDescent="0.25">
      <c r="A60" s="9">
        <v>56</v>
      </c>
      <c r="B60" s="10" t="s">
        <v>65</v>
      </c>
      <c r="C60" s="11">
        <v>4753.8999999999996</v>
      </c>
      <c r="D60" s="9">
        <v>5658.8</v>
      </c>
      <c r="E60" s="9">
        <v>9500</v>
      </c>
      <c r="F60" s="9">
        <v>51647.8</v>
      </c>
      <c r="G60" s="9">
        <v>0</v>
      </c>
      <c r="H60" s="9">
        <v>6297.4</v>
      </c>
      <c r="I60" s="9">
        <v>0</v>
      </c>
      <c r="J60" s="9">
        <v>0</v>
      </c>
      <c r="K60" s="9">
        <v>0</v>
      </c>
      <c r="L60" s="11">
        <v>77857.899999999994</v>
      </c>
      <c r="M60" s="12">
        <f t="shared" si="5"/>
        <v>622.15448000000004</v>
      </c>
      <c r="N60" s="12">
        <f t="shared" si="5"/>
        <v>622.77625</v>
      </c>
      <c r="O60" s="12">
        <f t="shared" si="2"/>
        <v>0.62176999999996951</v>
      </c>
      <c r="P60" s="13">
        <f>ROUND(O60/L60,1)</f>
        <v>0</v>
      </c>
      <c r="Q60" s="17">
        <f t="shared" si="3"/>
        <v>1</v>
      </c>
      <c r="S60" s="15">
        <v>622154.48</v>
      </c>
      <c r="T60" s="16">
        <v>622776.25</v>
      </c>
      <c r="U60" s="16">
        <f t="shared" si="1"/>
        <v>621.77000000001863</v>
      </c>
      <c r="V60" s="9">
        <v>56</v>
      </c>
      <c r="W60" s="239"/>
    </row>
    <row r="61" spans="1:23" ht="15.75" x14ac:dyDescent="0.25">
      <c r="A61" s="9">
        <v>57</v>
      </c>
      <c r="B61" s="10" t="s">
        <v>66</v>
      </c>
      <c r="C61" s="11">
        <v>4574.3</v>
      </c>
      <c r="D61" s="9">
        <v>4194.8999999999996</v>
      </c>
      <c r="E61" s="9">
        <v>0</v>
      </c>
      <c r="F61" s="9">
        <v>31480.1</v>
      </c>
      <c r="G61" s="9">
        <v>0</v>
      </c>
      <c r="H61" s="9">
        <v>4381.6000000000004</v>
      </c>
      <c r="I61" s="9">
        <v>0</v>
      </c>
      <c r="J61" s="9">
        <v>0</v>
      </c>
      <c r="K61" s="9">
        <v>0</v>
      </c>
      <c r="L61" s="11">
        <v>44630.9</v>
      </c>
      <c r="M61" s="12">
        <f t="shared" si="5"/>
        <v>816.4119300000001</v>
      </c>
      <c r="N61" s="12">
        <f t="shared" si="5"/>
        <v>1313.7711900000002</v>
      </c>
      <c r="O61" s="12">
        <f t="shared" si="2"/>
        <v>497.35926000000006</v>
      </c>
      <c r="P61" s="13">
        <f t="shared" si="4"/>
        <v>1.1143832188013238E-2</v>
      </c>
      <c r="Q61" s="17">
        <f t="shared" si="3"/>
        <v>0</v>
      </c>
      <c r="S61" s="15">
        <v>816411.93</v>
      </c>
      <c r="T61" s="16">
        <v>1313771.1900000002</v>
      </c>
      <c r="U61" s="16">
        <f t="shared" si="1"/>
        <v>497359.26000000013</v>
      </c>
      <c r="V61" s="9">
        <v>57</v>
      </c>
      <c r="W61" s="239"/>
    </row>
    <row r="62" spans="1:23" ht="15.75" x14ac:dyDescent="0.25">
      <c r="A62" s="9">
        <v>58</v>
      </c>
      <c r="B62" s="10" t="s">
        <v>67</v>
      </c>
      <c r="C62" s="11">
        <v>4612.2</v>
      </c>
      <c r="D62" s="9">
        <v>3016</v>
      </c>
      <c r="E62" s="9">
        <v>0</v>
      </c>
      <c r="F62" s="9">
        <v>24627.5</v>
      </c>
      <c r="G62" s="9">
        <v>0</v>
      </c>
      <c r="H62" s="9">
        <v>3214.1</v>
      </c>
      <c r="I62" s="9">
        <v>0</v>
      </c>
      <c r="J62" s="9">
        <v>0</v>
      </c>
      <c r="K62" s="9">
        <v>0</v>
      </c>
      <c r="L62" s="11">
        <v>35469.799999999996</v>
      </c>
      <c r="M62" s="12">
        <f t="shared" si="5"/>
        <v>1361.2691499999999</v>
      </c>
      <c r="N62" s="12">
        <f t="shared" si="5"/>
        <v>1631.3812800000001</v>
      </c>
      <c r="O62" s="12">
        <f t="shared" si="2"/>
        <v>270.11213000000021</v>
      </c>
      <c r="P62" s="13">
        <f t="shared" si="4"/>
        <v>7.6152707373596763E-3</v>
      </c>
      <c r="Q62" s="17">
        <f t="shared" si="3"/>
        <v>0</v>
      </c>
      <c r="S62" s="15">
        <v>1361269.15</v>
      </c>
      <c r="T62" s="16">
        <v>1631381.28</v>
      </c>
      <c r="U62" s="16">
        <f t="shared" si="1"/>
        <v>270112.13000000012</v>
      </c>
      <c r="V62" s="9">
        <v>58</v>
      </c>
      <c r="W62" s="239"/>
    </row>
    <row r="63" spans="1:23" ht="15.75" x14ac:dyDescent="0.25">
      <c r="A63" s="9">
        <v>59</v>
      </c>
      <c r="B63" s="10" t="s">
        <v>68</v>
      </c>
      <c r="C63" s="11">
        <v>4401.3999999999996</v>
      </c>
      <c r="D63" s="9">
        <v>2074.1999999999998</v>
      </c>
      <c r="E63" s="9">
        <v>0</v>
      </c>
      <c r="F63" s="9">
        <v>19961.899999999998</v>
      </c>
      <c r="G63" s="9">
        <v>0</v>
      </c>
      <c r="H63" s="9">
        <v>2881</v>
      </c>
      <c r="I63" s="9">
        <v>0</v>
      </c>
      <c r="J63" s="9">
        <v>0</v>
      </c>
      <c r="K63" s="9">
        <v>0</v>
      </c>
      <c r="L63" s="11">
        <v>29318.499999999996</v>
      </c>
      <c r="M63" s="12">
        <f t="shared" si="5"/>
        <v>547.13535000000002</v>
      </c>
      <c r="N63" s="12">
        <f t="shared" si="5"/>
        <v>627.64787999999999</v>
      </c>
      <c r="O63" s="12">
        <f t="shared" si="2"/>
        <v>80.51252999999997</v>
      </c>
      <c r="P63" s="13">
        <f t="shared" si="4"/>
        <v>2.7461340109487175E-3</v>
      </c>
      <c r="Q63" s="17">
        <f t="shared" si="3"/>
        <v>0</v>
      </c>
      <c r="S63" s="15">
        <v>547135.35</v>
      </c>
      <c r="T63" s="16">
        <v>627647.88</v>
      </c>
      <c r="U63" s="16">
        <f t="shared" si="1"/>
        <v>80512.530000000028</v>
      </c>
      <c r="V63" s="9">
        <v>59</v>
      </c>
      <c r="W63" s="239"/>
    </row>
    <row r="64" spans="1:23" ht="15.75" x14ac:dyDescent="0.25">
      <c r="A64" s="9">
        <v>60</v>
      </c>
      <c r="B64" s="10" t="s">
        <v>69</v>
      </c>
      <c r="C64" s="11">
        <v>5667.2</v>
      </c>
      <c r="D64" s="9">
        <v>3165.2</v>
      </c>
      <c r="E64" s="9">
        <v>0</v>
      </c>
      <c r="F64" s="9">
        <v>43602</v>
      </c>
      <c r="G64" s="9">
        <v>0</v>
      </c>
      <c r="H64" s="9">
        <v>3524.7</v>
      </c>
      <c r="I64" s="9">
        <v>0</v>
      </c>
      <c r="J64" s="9">
        <v>0</v>
      </c>
      <c r="K64" s="9">
        <v>0</v>
      </c>
      <c r="L64" s="11">
        <v>55959.1</v>
      </c>
      <c r="M64" s="12">
        <f t="shared" si="5"/>
        <v>1312.12796</v>
      </c>
      <c r="N64" s="12">
        <f t="shared" si="5"/>
        <v>1834.26342</v>
      </c>
      <c r="O64" s="12">
        <f t="shared" si="2"/>
        <v>522.13545999999997</v>
      </c>
      <c r="P64" s="13">
        <f t="shared" si="4"/>
        <v>9.3306622157968942E-3</v>
      </c>
      <c r="Q64" s="17">
        <f t="shared" si="3"/>
        <v>0</v>
      </c>
      <c r="S64" s="15">
        <v>1312127.96</v>
      </c>
      <c r="T64" s="16">
        <v>1834263.42</v>
      </c>
      <c r="U64" s="16">
        <f t="shared" si="1"/>
        <v>522135.45999999996</v>
      </c>
      <c r="V64" s="9">
        <v>60</v>
      </c>
      <c r="W64" s="239"/>
    </row>
    <row r="65" spans="1:23" ht="15.75" x14ac:dyDescent="0.25">
      <c r="A65" s="9">
        <v>61</v>
      </c>
      <c r="B65" s="10" t="s">
        <v>70</v>
      </c>
      <c r="C65" s="11">
        <v>3180.6</v>
      </c>
      <c r="D65" s="9">
        <v>1548.9</v>
      </c>
      <c r="E65" s="9">
        <v>0</v>
      </c>
      <c r="F65" s="9">
        <v>19014</v>
      </c>
      <c r="G65" s="9">
        <v>0</v>
      </c>
      <c r="H65" s="9">
        <v>2935.6</v>
      </c>
      <c r="I65" s="9">
        <v>76512</v>
      </c>
      <c r="J65" s="9">
        <v>0</v>
      </c>
      <c r="K65" s="9">
        <v>0</v>
      </c>
      <c r="L65" s="11">
        <v>103191.1</v>
      </c>
      <c r="M65" s="12">
        <f t="shared" si="5"/>
        <v>1443.34548</v>
      </c>
      <c r="N65" s="12">
        <f t="shared" si="5"/>
        <v>1835.8062199999997</v>
      </c>
      <c r="O65" s="12">
        <f t="shared" si="2"/>
        <v>392.46073999999976</v>
      </c>
      <c r="P65" s="13">
        <f t="shared" si="4"/>
        <v>3.8032421400682787E-3</v>
      </c>
      <c r="Q65" s="17">
        <f t="shared" si="3"/>
        <v>0</v>
      </c>
      <c r="S65" s="15">
        <v>1443345.48</v>
      </c>
      <c r="T65" s="16">
        <v>1835806.2199999997</v>
      </c>
      <c r="U65" s="16">
        <f t="shared" si="1"/>
        <v>392460.73999999976</v>
      </c>
      <c r="V65" s="9">
        <v>61</v>
      </c>
      <c r="W65" s="239"/>
    </row>
    <row r="66" spans="1:23" ht="15.75" x14ac:dyDescent="0.25">
      <c r="A66" s="9">
        <v>62</v>
      </c>
      <c r="B66" s="10" t="s">
        <v>71</v>
      </c>
      <c r="C66" s="11">
        <v>9941.4</v>
      </c>
      <c r="D66" s="9">
        <v>13556.7</v>
      </c>
      <c r="E66" s="9">
        <v>16.2</v>
      </c>
      <c r="F66" s="9">
        <v>38262.699999999997</v>
      </c>
      <c r="G66" s="9">
        <v>0</v>
      </c>
      <c r="H66" s="9">
        <v>5131.3999999999996</v>
      </c>
      <c r="I66" s="9">
        <v>0</v>
      </c>
      <c r="J66" s="9">
        <v>0</v>
      </c>
      <c r="K66" s="9">
        <v>0</v>
      </c>
      <c r="L66" s="11">
        <v>66908.399999999994</v>
      </c>
      <c r="M66" s="12">
        <f t="shared" si="5"/>
        <v>361.46121999999997</v>
      </c>
      <c r="N66" s="12">
        <f t="shared" si="5"/>
        <v>364.92813999999993</v>
      </c>
      <c r="O66" s="12">
        <f t="shared" si="2"/>
        <v>3.4669199999999591</v>
      </c>
      <c r="P66" s="13">
        <f t="shared" si="4"/>
        <v>5.1815915490431088E-5</v>
      </c>
      <c r="Q66" s="17">
        <f t="shared" si="3"/>
        <v>0</v>
      </c>
      <c r="S66" s="15">
        <v>361461.22</v>
      </c>
      <c r="T66" s="16">
        <v>364928.13999999996</v>
      </c>
      <c r="U66" s="16">
        <f t="shared" si="1"/>
        <v>3466.9199999999837</v>
      </c>
      <c r="V66" s="9">
        <v>62</v>
      </c>
      <c r="W66" s="239"/>
    </row>
    <row r="67" spans="1:23" ht="15.75" x14ac:dyDescent="0.25">
      <c r="A67" s="9">
        <v>63</v>
      </c>
      <c r="B67" s="10" t="s">
        <v>72</v>
      </c>
      <c r="C67" s="11">
        <v>3561.6</v>
      </c>
      <c r="D67" s="9">
        <v>2531.6</v>
      </c>
      <c r="E67" s="9">
        <v>0</v>
      </c>
      <c r="F67" s="9">
        <v>16599</v>
      </c>
      <c r="G67" s="9">
        <v>0</v>
      </c>
      <c r="H67" s="9">
        <v>2516.6</v>
      </c>
      <c r="I67" s="9">
        <v>0</v>
      </c>
      <c r="J67" s="9">
        <v>0</v>
      </c>
      <c r="K67" s="9">
        <v>0</v>
      </c>
      <c r="L67" s="11">
        <v>25208.799999999999</v>
      </c>
      <c r="M67" s="12">
        <f t="shared" si="5"/>
        <v>702.6173</v>
      </c>
      <c r="N67" s="12">
        <f t="shared" si="5"/>
        <v>1106.2631699999999</v>
      </c>
      <c r="O67" s="12">
        <f t="shared" si="2"/>
        <v>403.64586999999995</v>
      </c>
      <c r="P67" s="13">
        <f t="shared" si="4"/>
        <v>1.6012101726381262E-2</v>
      </c>
      <c r="Q67" s="17">
        <f t="shared" si="3"/>
        <v>0</v>
      </c>
      <c r="S67" s="15">
        <v>702617.3</v>
      </c>
      <c r="T67" s="16">
        <v>1106263.17</v>
      </c>
      <c r="U67" s="16">
        <f t="shared" si="1"/>
        <v>403645.86999999988</v>
      </c>
      <c r="V67" s="9">
        <v>63</v>
      </c>
      <c r="W67" s="239"/>
    </row>
    <row r="68" spans="1:23" ht="15.75" x14ac:dyDescent="0.25">
      <c r="A68" s="9">
        <v>64</v>
      </c>
      <c r="B68" s="10" t="s">
        <v>73</v>
      </c>
      <c r="C68" s="11">
        <v>5116.5</v>
      </c>
      <c r="D68" s="9">
        <v>2912.7</v>
      </c>
      <c r="E68" s="9">
        <v>0</v>
      </c>
      <c r="F68" s="9">
        <v>24662.3</v>
      </c>
      <c r="G68" s="9">
        <v>0</v>
      </c>
      <c r="H68" s="9">
        <v>3692.6</v>
      </c>
      <c r="I68" s="9">
        <v>0</v>
      </c>
      <c r="J68" s="9">
        <v>0</v>
      </c>
      <c r="K68" s="9">
        <v>0</v>
      </c>
      <c r="L68" s="11">
        <v>36384.1</v>
      </c>
      <c r="M68" s="12">
        <f t="shared" si="5"/>
        <v>649.92668999999989</v>
      </c>
      <c r="N68" s="12">
        <f t="shared" si="5"/>
        <v>704.78928999999994</v>
      </c>
      <c r="O68" s="12">
        <f t="shared" si="2"/>
        <v>54.862600000000043</v>
      </c>
      <c r="P68" s="13">
        <f t="shared" si="4"/>
        <v>1.5078729445004836E-3</v>
      </c>
      <c r="Q68" s="17">
        <f t="shared" si="3"/>
        <v>0</v>
      </c>
      <c r="R68" s="16"/>
      <c r="S68" s="15">
        <v>649926.68999999994</v>
      </c>
      <c r="T68" s="16">
        <v>704789.28999999992</v>
      </c>
      <c r="U68" s="16">
        <f t="shared" si="1"/>
        <v>54862.599999999977</v>
      </c>
      <c r="V68" s="9">
        <v>64</v>
      </c>
      <c r="W68" s="239"/>
    </row>
    <row r="69" spans="1:23" ht="15.75" x14ac:dyDescent="0.25">
      <c r="A69" s="9">
        <v>65</v>
      </c>
      <c r="B69" s="10" t="s">
        <v>74</v>
      </c>
      <c r="C69" s="11">
        <v>5151.3</v>
      </c>
      <c r="D69" s="9">
        <v>4589.3999999999996</v>
      </c>
      <c r="E69" s="9">
        <v>0</v>
      </c>
      <c r="F69" s="9">
        <v>26641.7</v>
      </c>
      <c r="G69" s="9">
        <v>0</v>
      </c>
      <c r="H69" s="9">
        <v>4122.1000000000004</v>
      </c>
      <c r="I69" s="9">
        <v>0</v>
      </c>
      <c r="J69" s="9">
        <v>0</v>
      </c>
      <c r="K69" s="9">
        <v>0</v>
      </c>
      <c r="L69" s="11">
        <v>40504.500000000007</v>
      </c>
      <c r="M69" s="12">
        <f t="shared" ref="M69:N89" si="6">S69/1000</f>
        <v>904.28718000000003</v>
      </c>
      <c r="N69" s="12">
        <f t="shared" si="6"/>
        <v>1298.6433400000001</v>
      </c>
      <c r="O69" s="12">
        <f t="shared" ref="O69:O89" si="7">N69-M69</f>
        <v>394.35616000000005</v>
      </c>
      <c r="P69" s="13">
        <f t="shared" ref="P69:P89" si="8">O69/L69</f>
        <v>9.736107346097346E-3</v>
      </c>
      <c r="Q69" s="17">
        <f t="shared" ref="Q69:Q89" si="9">IF(P69=0,1,0)</f>
        <v>0</v>
      </c>
      <c r="S69" s="15">
        <v>904287.18</v>
      </c>
      <c r="T69" s="16">
        <v>1298643.3400000001</v>
      </c>
      <c r="U69" s="16">
        <f t="shared" ref="U69:U89" si="10">T69-S69</f>
        <v>394356.16000000003</v>
      </c>
      <c r="V69" s="9">
        <v>65</v>
      </c>
      <c r="W69" s="239"/>
    </row>
    <row r="70" spans="1:23" ht="15.75" x14ac:dyDescent="0.25">
      <c r="A70" s="9">
        <v>66</v>
      </c>
      <c r="B70" s="10" t="s">
        <v>75</v>
      </c>
      <c r="C70" s="11">
        <v>2847.8</v>
      </c>
      <c r="D70" s="9">
        <v>2138.9</v>
      </c>
      <c r="E70" s="9">
        <v>1258.8</v>
      </c>
      <c r="F70" s="9">
        <v>19720.900000000001</v>
      </c>
      <c r="G70" s="9">
        <v>0</v>
      </c>
      <c r="H70" s="9">
        <v>2863.7</v>
      </c>
      <c r="I70" s="9">
        <v>0</v>
      </c>
      <c r="J70" s="9">
        <v>0</v>
      </c>
      <c r="K70" s="9">
        <v>0</v>
      </c>
      <c r="L70" s="11">
        <v>28830.100000000002</v>
      </c>
      <c r="M70" s="12">
        <f t="shared" si="6"/>
        <v>0</v>
      </c>
      <c r="N70" s="12">
        <f t="shared" si="6"/>
        <v>0</v>
      </c>
      <c r="O70" s="12">
        <f t="shared" si="7"/>
        <v>0</v>
      </c>
      <c r="P70" s="13">
        <f t="shared" si="8"/>
        <v>0</v>
      </c>
      <c r="Q70" s="17">
        <f t="shared" si="9"/>
        <v>1</v>
      </c>
      <c r="S70" s="15">
        <v>0</v>
      </c>
      <c r="T70" s="16">
        <v>0</v>
      </c>
      <c r="U70" s="16">
        <f t="shared" si="10"/>
        <v>0</v>
      </c>
      <c r="V70" s="9">
        <v>66</v>
      </c>
      <c r="W70" s="239"/>
    </row>
    <row r="71" spans="1:23" ht="15.75" x14ac:dyDescent="0.25">
      <c r="A71" s="9">
        <v>67</v>
      </c>
      <c r="B71" s="10" t="s">
        <v>76</v>
      </c>
      <c r="C71" s="11">
        <v>7040</v>
      </c>
      <c r="D71" s="9">
        <v>5274.2</v>
      </c>
      <c r="E71" s="9">
        <v>0</v>
      </c>
      <c r="F71" s="9">
        <v>55688.2</v>
      </c>
      <c r="G71" s="9">
        <v>0</v>
      </c>
      <c r="H71" s="9">
        <v>2924.8</v>
      </c>
      <c r="I71" s="9">
        <v>0</v>
      </c>
      <c r="J71" s="9">
        <v>0</v>
      </c>
      <c r="K71" s="9">
        <v>0</v>
      </c>
      <c r="L71" s="11">
        <v>70927.199999999997</v>
      </c>
      <c r="M71" s="12">
        <f t="shared" si="6"/>
        <v>1198.5011400000001</v>
      </c>
      <c r="N71" s="12">
        <f t="shared" si="6"/>
        <v>1407.8155200000001</v>
      </c>
      <c r="O71" s="12">
        <f t="shared" si="7"/>
        <v>209.31438000000003</v>
      </c>
      <c r="P71" s="13">
        <f t="shared" si="8"/>
        <v>2.9511157919669753E-3</v>
      </c>
      <c r="Q71" s="17">
        <f t="shared" si="9"/>
        <v>0</v>
      </c>
      <c r="S71" s="15">
        <v>1198501.1400000001</v>
      </c>
      <c r="T71" s="16">
        <v>1407815.52</v>
      </c>
      <c r="U71" s="16">
        <f t="shared" si="10"/>
        <v>209314.37999999989</v>
      </c>
      <c r="V71" s="9">
        <v>67</v>
      </c>
      <c r="W71" s="239"/>
    </row>
    <row r="72" spans="1:23" ht="15.75" x14ac:dyDescent="0.25">
      <c r="A72" s="9">
        <v>68</v>
      </c>
      <c r="B72" s="10" t="s">
        <v>77</v>
      </c>
      <c r="C72" s="11">
        <v>2315.1999999999998</v>
      </c>
      <c r="D72" s="9">
        <v>2648</v>
      </c>
      <c r="E72" s="9">
        <v>0</v>
      </c>
      <c r="F72" s="9">
        <v>14504.5</v>
      </c>
      <c r="G72" s="9">
        <v>0</v>
      </c>
      <c r="H72" s="9">
        <v>1718.6</v>
      </c>
      <c r="I72" s="9">
        <v>0</v>
      </c>
      <c r="J72" s="9">
        <v>0</v>
      </c>
      <c r="K72" s="9">
        <v>0</v>
      </c>
      <c r="L72" s="11">
        <v>21186.299999999996</v>
      </c>
      <c r="M72" s="12">
        <f t="shared" si="6"/>
        <v>491.08902999999998</v>
      </c>
      <c r="N72" s="12">
        <f t="shared" si="6"/>
        <v>655.97252000000003</v>
      </c>
      <c r="O72" s="12">
        <f t="shared" si="7"/>
        <v>164.88349000000005</v>
      </c>
      <c r="P72" s="13">
        <f t="shared" si="8"/>
        <v>7.7825524041479676E-3</v>
      </c>
      <c r="Q72" s="17">
        <f t="shared" si="9"/>
        <v>0</v>
      </c>
      <c r="S72" s="15">
        <v>491089.02999999997</v>
      </c>
      <c r="T72" s="16">
        <v>655972.52</v>
      </c>
      <c r="U72" s="16">
        <f t="shared" si="10"/>
        <v>164883.49000000005</v>
      </c>
      <c r="V72" s="9">
        <v>68</v>
      </c>
      <c r="W72" s="239"/>
    </row>
    <row r="73" spans="1:23" ht="15.75" x14ac:dyDescent="0.25">
      <c r="A73" s="9">
        <v>69</v>
      </c>
      <c r="B73" s="10" t="s">
        <v>78</v>
      </c>
      <c r="C73" s="11">
        <v>3294.8</v>
      </c>
      <c r="D73" s="9">
        <v>2931.2</v>
      </c>
      <c r="E73" s="9">
        <v>0</v>
      </c>
      <c r="F73" s="9">
        <v>21582.2</v>
      </c>
      <c r="G73" s="9">
        <v>0</v>
      </c>
      <c r="H73" s="9">
        <v>2915</v>
      </c>
      <c r="I73" s="9">
        <v>0</v>
      </c>
      <c r="J73" s="9">
        <v>0</v>
      </c>
      <c r="K73" s="9">
        <v>0</v>
      </c>
      <c r="L73" s="11">
        <v>30723.200000000001</v>
      </c>
      <c r="M73" s="12">
        <f t="shared" si="6"/>
        <v>583.08618000000001</v>
      </c>
      <c r="N73" s="12">
        <f t="shared" si="6"/>
        <v>666.28261999999995</v>
      </c>
      <c r="O73" s="12">
        <f t="shared" si="7"/>
        <v>83.196439999999939</v>
      </c>
      <c r="P73" s="13">
        <f t="shared" si="8"/>
        <v>2.707935371315486E-3</v>
      </c>
      <c r="Q73" s="17">
        <f t="shared" si="9"/>
        <v>0</v>
      </c>
      <c r="S73" s="15">
        <v>583086.18000000005</v>
      </c>
      <c r="T73" s="16">
        <v>666282.62</v>
      </c>
      <c r="U73" s="16">
        <f t="shared" si="10"/>
        <v>83196.439999999944</v>
      </c>
      <c r="V73" s="9">
        <v>69</v>
      </c>
      <c r="W73" s="239"/>
    </row>
    <row r="74" spans="1:23" ht="15.75" x14ac:dyDescent="0.25">
      <c r="A74" s="9">
        <v>70</v>
      </c>
      <c r="B74" s="10" t="s">
        <v>79</v>
      </c>
      <c r="C74" s="11">
        <v>4991.8999999999996</v>
      </c>
      <c r="D74" s="9">
        <v>3788.3</v>
      </c>
      <c r="E74" s="9">
        <v>0</v>
      </c>
      <c r="F74" s="9">
        <v>28135.599999999999</v>
      </c>
      <c r="G74" s="9">
        <v>0</v>
      </c>
      <c r="H74" s="9">
        <v>2974.4</v>
      </c>
      <c r="I74" s="9">
        <v>0</v>
      </c>
      <c r="J74" s="9">
        <v>0</v>
      </c>
      <c r="K74" s="9">
        <v>0</v>
      </c>
      <c r="L74" s="11">
        <v>39890.200000000004</v>
      </c>
      <c r="M74" s="12">
        <f t="shared" si="6"/>
        <v>3199.2668900000003</v>
      </c>
      <c r="N74" s="12">
        <f t="shared" si="6"/>
        <v>4022.9411900000005</v>
      </c>
      <c r="O74" s="12">
        <f t="shared" si="7"/>
        <v>823.67430000000013</v>
      </c>
      <c r="P74" s="13">
        <f t="shared" si="8"/>
        <v>2.0648537736085555E-2</v>
      </c>
      <c r="Q74" s="17">
        <f t="shared" si="9"/>
        <v>0</v>
      </c>
      <c r="S74" s="15">
        <v>3199266.89</v>
      </c>
      <c r="T74" s="16">
        <v>4022941.1900000004</v>
      </c>
      <c r="U74" s="16">
        <f t="shared" si="10"/>
        <v>823674.30000000028</v>
      </c>
      <c r="V74" s="9">
        <v>70</v>
      </c>
      <c r="W74" s="239"/>
    </row>
    <row r="75" spans="1:23" ht="15.75" x14ac:dyDescent="0.25">
      <c r="A75" s="9">
        <v>71</v>
      </c>
      <c r="B75" s="10" t="s">
        <v>80</v>
      </c>
      <c r="C75" s="11">
        <v>3182.7</v>
      </c>
      <c r="D75" s="9">
        <v>2116</v>
      </c>
      <c r="E75" s="9">
        <v>1806.3</v>
      </c>
      <c r="F75" s="9">
        <v>34384</v>
      </c>
      <c r="G75" s="9">
        <v>0</v>
      </c>
      <c r="H75" s="9">
        <v>3027.3</v>
      </c>
      <c r="I75" s="9">
        <v>0</v>
      </c>
      <c r="J75" s="9">
        <v>0</v>
      </c>
      <c r="K75" s="9">
        <v>0</v>
      </c>
      <c r="L75" s="11">
        <v>44516.3</v>
      </c>
      <c r="M75" s="12">
        <f t="shared" si="6"/>
        <v>720.43371999999999</v>
      </c>
      <c r="N75" s="12">
        <f t="shared" si="6"/>
        <v>1249.7184</v>
      </c>
      <c r="O75" s="12">
        <f t="shared" si="7"/>
        <v>529.28467999999998</v>
      </c>
      <c r="P75" s="13">
        <f t="shared" si="8"/>
        <v>1.1889682655566612E-2</v>
      </c>
      <c r="Q75" s="17">
        <f t="shared" si="9"/>
        <v>0</v>
      </c>
      <c r="S75" s="15">
        <v>720433.72</v>
      </c>
      <c r="T75" s="16">
        <v>1249718.3999999999</v>
      </c>
      <c r="U75" s="16">
        <f t="shared" si="10"/>
        <v>529284.67999999993</v>
      </c>
      <c r="V75" s="9">
        <v>71</v>
      </c>
      <c r="W75" s="239"/>
    </row>
    <row r="76" spans="1:23" ht="15.75" x14ac:dyDescent="0.25">
      <c r="A76" s="9">
        <v>72</v>
      </c>
      <c r="B76" s="10" t="s">
        <v>81</v>
      </c>
      <c r="C76" s="11">
        <v>3762.5</v>
      </c>
      <c r="D76" s="9">
        <v>1744.7</v>
      </c>
      <c r="E76" s="9">
        <v>0</v>
      </c>
      <c r="F76" s="9">
        <v>25152.100000000002</v>
      </c>
      <c r="G76" s="9">
        <v>0</v>
      </c>
      <c r="H76" s="9">
        <v>2157</v>
      </c>
      <c r="I76" s="9">
        <v>0</v>
      </c>
      <c r="J76" s="9">
        <v>0</v>
      </c>
      <c r="K76" s="9">
        <v>0</v>
      </c>
      <c r="L76" s="11">
        <v>32816.300000000003</v>
      </c>
      <c r="M76" s="12">
        <f t="shared" si="6"/>
        <v>146.21924999999999</v>
      </c>
      <c r="N76" s="12">
        <f t="shared" si="6"/>
        <v>559.76625999999999</v>
      </c>
      <c r="O76" s="12">
        <f t="shared" si="7"/>
        <v>413.54701</v>
      </c>
      <c r="P76" s="13">
        <f t="shared" si="8"/>
        <v>1.2601878030125272E-2</v>
      </c>
      <c r="Q76" s="17">
        <f t="shared" si="9"/>
        <v>0</v>
      </c>
      <c r="S76" s="15">
        <v>146219.25</v>
      </c>
      <c r="T76" s="16">
        <v>559766.26</v>
      </c>
      <c r="U76" s="16">
        <f t="shared" si="10"/>
        <v>413547.01</v>
      </c>
      <c r="V76" s="9">
        <v>72</v>
      </c>
      <c r="W76" s="239"/>
    </row>
    <row r="77" spans="1:23" ht="15.75" x14ac:dyDescent="0.25">
      <c r="A77" s="9">
        <v>73</v>
      </c>
      <c r="B77" s="10" t="s">
        <v>82</v>
      </c>
      <c r="C77" s="11">
        <v>1828.9</v>
      </c>
      <c r="D77" s="9">
        <v>1207</v>
      </c>
      <c r="E77" s="9">
        <v>0</v>
      </c>
      <c r="F77" s="9">
        <v>11627.2</v>
      </c>
      <c r="G77" s="9">
        <v>0</v>
      </c>
      <c r="H77" s="9">
        <v>1698.7</v>
      </c>
      <c r="I77" s="9">
        <v>0</v>
      </c>
      <c r="J77" s="9">
        <v>0</v>
      </c>
      <c r="K77" s="9">
        <v>0</v>
      </c>
      <c r="L77" s="11">
        <v>16361.800000000001</v>
      </c>
      <c r="M77" s="12">
        <f t="shared" si="6"/>
        <v>0</v>
      </c>
      <c r="N77" s="12">
        <f t="shared" si="6"/>
        <v>0</v>
      </c>
      <c r="O77" s="12">
        <f t="shared" si="7"/>
        <v>0</v>
      </c>
      <c r="P77" s="13">
        <f t="shared" si="8"/>
        <v>0</v>
      </c>
      <c r="Q77" s="17">
        <f t="shared" si="9"/>
        <v>1</v>
      </c>
      <c r="S77" s="15">
        <v>0</v>
      </c>
      <c r="T77" s="16">
        <v>0</v>
      </c>
      <c r="U77" s="16">
        <f t="shared" si="10"/>
        <v>0</v>
      </c>
      <c r="V77" s="9">
        <v>73</v>
      </c>
      <c r="W77" s="239"/>
    </row>
    <row r="78" spans="1:23" ht="15.75" x14ac:dyDescent="0.25">
      <c r="A78" s="9">
        <v>74</v>
      </c>
      <c r="B78" s="10" t="s">
        <v>83</v>
      </c>
      <c r="C78" s="11">
        <v>4816</v>
      </c>
      <c r="D78" s="9">
        <v>1009.3</v>
      </c>
      <c r="E78" s="9">
        <v>0</v>
      </c>
      <c r="F78" s="9">
        <v>22703</v>
      </c>
      <c r="G78" s="9">
        <v>0</v>
      </c>
      <c r="H78" s="9">
        <v>3090.6</v>
      </c>
      <c r="I78" s="9">
        <v>0</v>
      </c>
      <c r="J78" s="9">
        <v>0</v>
      </c>
      <c r="K78" s="9">
        <v>0</v>
      </c>
      <c r="L78" s="11">
        <v>31618.899999999998</v>
      </c>
      <c r="M78" s="12">
        <f t="shared" si="6"/>
        <v>109.77169000000001</v>
      </c>
      <c r="N78" s="12">
        <f t="shared" si="6"/>
        <v>263.79334999999998</v>
      </c>
      <c r="O78" s="12">
        <f t="shared" si="7"/>
        <v>154.02165999999997</v>
      </c>
      <c r="P78" s="13">
        <f t="shared" si="8"/>
        <v>4.8711896998314295E-3</v>
      </c>
      <c r="Q78" s="17">
        <f t="shared" si="9"/>
        <v>0</v>
      </c>
      <c r="S78" s="15">
        <v>109771.69</v>
      </c>
      <c r="T78" s="16">
        <v>263793.34999999998</v>
      </c>
      <c r="U78" s="16">
        <f t="shared" si="10"/>
        <v>154021.65999999997</v>
      </c>
      <c r="V78" s="9">
        <v>74</v>
      </c>
      <c r="W78" s="239"/>
    </row>
    <row r="79" spans="1:23" ht="15.75" x14ac:dyDescent="0.25">
      <c r="A79" s="9">
        <v>75</v>
      </c>
      <c r="B79" s="10" t="s">
        <v>84</v>
      </c>
      <c r="C79" s="11">
        <v>4889</v>
      </c>
      <c r="D79" s="9">
        <v>3048.6</v>
      </c>
      <c r="E79" s="9">
        <v>0</v>
      </c>
      <c r="F79" s="9">
        <v>22193.7</v>
      </c>
      <c r="G79" s="9">
        <v>0</v>
      </c>
      <c r="H79" s="9">
        <v>2278.4</v>
      </c>
      <c r="I79" s="9">
        <v>0</v>
      </c>
      <c r="J79" s="9">
        <v>0</v>
      </c>
      <c r="K79" s="9">
        <v>0</v>
      </c>
      <c r="L79" s="11">
        <v>32409.7</v>
      </c>
      <c r="M79" s="12">
        <f t="shared" si="6"/>
        <v>76.052109999999999</v>
      </c>
      <c r="N79" s="12">
        <f t="shared" si="6"/>
        <v>729.95100000000002</v>
      </c>
      <c r="O79" s="12">
        <f t="shared" si="7"/>
        <v>653.89889000000005</v>
      </c>
      <c r="P79" s="13">
        <f t="shared" si="8"/>
        <v>2.0176024153262757E-2</v>
      </c>
      <c r="Q79" s="17">
        <f t="shared" si="9"/>
        <v>0</v>
      </c>
      <c r="S79" s="15">
        <v>76052.11</v>
      </c>
      <c r="T79" s="16">
        <v>729951</v>
      </c>
      <c r="U79" s="16">
        <f t="shared" si="10"/>
        <v>653898.89</v>
      </c>
      <c r="V79" s="9">
        <v>75</v>
      </c>
      <c r="W79" s="239"/>
    </row>
    <row r="80" spans="1:23" ht="15.75" x14ac:dyDescent="0.25">
      <c r="A80" s="9">
        <v>76</v>
      </c>
      <c r="B80" s="10" t="s">
        <v>85</v>
      </c>
      <c r="C80" s="11">
        <v>2154.6999999999998</v>
      </c>
      <c r="D80" s="9">
        <v>1817.8</v>
      </c>
      <c r="E80" s="9">
        <v>4675.3</v>
      </c>
      <c r="F80" s="9">
        <v>20512.5</v>
      </c>
      <c r="G80" s="9">
        <v>0</v>
      </c>
      <c r="H80" s="9">
        <v>1434.5</v>
      </c>
      <c r="I80" s="9">
        <v>0</v>
      </c>
      <c r="J80" s="9">
        <v>0</v>
      </c>
      <c r="K80" s="9">
        <v>0</v>
      </c>
      <c r="L80" s="11">
        <v>30594.799999999999</v>
      </c>
      <c r="M80" s="12">
        <f t="shared" si="6"/>
        <v>6.7063500000000005</v>
      </c>
      <c r="N80" s="12">
        <f t="shared" si="6"/>
        <v>26.370139999999999</v>
      </c>
      <c r="O80" s="12">
        <f t="shared" si="7"/>
        <v>19.663789999999999</v>
      </c>
      <c r="P80" s="13">
        <f t="shared" si="8"/>
        <v>6.4271673617738955E-4</v>
      </c>
      <c r="Q80" s="17">
        <f t="shared" si="9"/>
        <v>0</v>
      </c>
      <c r="S80" s="15">
        <v>6706.35</v>
      </c>
      <c r="T80" s="16">
        <v>26370.14</v>
      </c>
      <c r="U80" s="16">
        <f t="shared" si="10"/>
        <v>19663.79</v>
      </c>
      <c r="V80" s="9">
        <v>76</v>
      </c>
      <c r="W80" s="239"/>
    </row>
    <row r="81" spans="1:23" ht="15.75" x14ac:dyDescent="0.25">
      <c r="A81" s="9">
        <v>77</v>
      </c>
      <c r="B81" s="10" t="s">
        <v>86</v>
      </c>
      <c r="C81" s="11">
        <v>9877.5</v>
      </c>
      <c r="D81" s="9">
        <v>20115.5</v>
      </c>
      <c r="E81" s="9">
        <v>0</v>
      </c>
      <c r="F81" s="9">
        <v>51628</v>
      </c>
      <c r="G81" s="9">
        <v>0</v>
      </c>
      <c r="H81" s="9">
        <v>26425.4</v>
      </c>
      <c r="I81" s="9">
        <v>0</v>
      </c>
      <c r="J81" s="9">
        <v>0</v>
      </c>
      <c r="K81" s="9">
        <v>0</v>
      </c>
      <c r="L81" s="11">
        <v>108046.39999999999</v>
      </c>
      <c r="M81" s="12">
        <f t="shared" si="6"/>
        <v>4052.6348399999993</v>
      </c>
      <c r="N81" s="12">
        <f t="shared" si="6"/>
        <v>4523.7805599999992</v>
      </c>
      <c r="O81" s="12">
        <f t="shared" si="7"/>
        <v>471.14571999999998</v>
      </c>
      <c r="P81" s="13">
        <f t="shared" si="8"/>
        <v>4.360586933021369E-3</v>
      </c>
      <c r="Q81" s="17">
        <f t="shared" si="9"/>
        <v>0</v>
      </c>
      <c r="S81" s="15">
        <v>4052634.8399999994</v>
      </c>
      <c r="T81" s="16">
        <v>4523780.5599999996</v>
      </c>
      <c r="U81" s="16">
        <f t="shared" si="10"/>
        <v>471145.7200000002</v>
      </c>
      <c r="V81" s="9">
        <v>77</v>
      </c>
      <c r="W81" s="239"/>
    </row>
    <row r="82" spans="1:23" ht="15.75" x14ac:dyDescent="0.25">
      <c r="A82" s="9">
        <v>78</v>
      </c>
      <c r="B82" s="10" t="s">
        <v>87</v>
      </c>
      <c r="C82" s="11">
        <v>3731.8</v>
      </c>
      <c r="D82" s="9">
        <v>4883.3</v>
      </c>
      <c r="E82" s="9">
        <v>0</v>
      </c>
      <c r="F82" s="9">
        <v>25126.799999999999</v>
      </c>
      <c r="G82" s="9">
        <v>0</v>
      </c>
      <c r="H82" s="9">
        <v>1323.2</v>
      </c>
      <c r="I82" s="9">
        <v>0</v>
      </c>
      <c r="J82" s="9">
        <v>0</v>
      </c>
      <c r="K82" s="9">
        <v>0</v>
      </c>
      <c r="L82" s="11">
        <v>35065.1</v>
      </c>
      <c r="M82" s="12">
        <f t="shared" si="6"/>
        <v>945.79102</v>
      </c>
      <c r="N82" s="12">
        <f t="shared" si="6"/>
        <v>1013.9942600000001</v>
      </c>
      <c r="O82" s="12">
        <f t="shared" si="7"/>
        <v>68.203240000000051</v>
      </c>
      <c r="P82" s="13">
        <f t="shared" si="8"/>
        <v>1.9450462140418836E-3</v>
      </c>
      <c r="Q82" s="17">
        <f t="shared" si="9"/>
        <v>0</v>
      </c>
      <c r="S82" s="15">
        <v>945791.02</v>
      </c>
      <c r="T82" s="16">
        <v>1013994.26</v>
      </c>
      <c r="U82" s="16">
        <f t="shared" si="10"/>
        <v>68203.239999999991</v>
      </c>
      <c r="V82" s="9">
        <v>78</v>
      </c>
      <c r="W82" s="239"/>
    </row>
    <row r="83" spans="1:23" ht="15.75" x14ac:dyDescent="0.25">
      <c r="A83" s="9">
        <v>79</v>
      </c>
      <c r="B83" s="10" t="s">
        <v>88</v>
      </c>
      <c r="C83" s="11">
        <v>39852.6</v>
      </c>
      <c r="D83" s="9">
        <v>22215.4</v>
      </c>
      <c r="E83" s="9">
        <v>0</v>
      </c>
      <c r="F83" s="9">
        <v>2601.6999999999998</v>
      </c>
      <c r="G83" s="9">
        <v>0</v>
      </c>
      <c r="H83" s="9">
        <v>9164.5</v>
      </c>
      <c r="I83" s="9">
        <v>0</v>
      </c>
      <c r="J83" s="9">
        <v>0</v>
      </c>
      <c r="K83" s="9">
        <v>0</v>
      </c>
      <c r="L83" s="11">
        <v>73834.2</v>
      </c>
      <c r="M83" s="12">
        <f t="shared" si="6"/>
        <v>0</v>
      </c>
      <c r="N83" s="12">
        <f t="shared" si="6"/>
        <v>0</v>
      </c>
      <c r="O83" s="12">
        <f t="shared" si="7"/>
        <v>0</v>
      </c>
      <c r="P83" s="13">
        <f t="shared" si="8"/>
        <v>0</v>
      </c>
      <c r="Q83" s="17">
        <f t="shared" si="9"/>
        <v>1</v>
      </c>
      <c r="S83" s="15">
        <v>0</v>
      </c>
      <c r="T83" s="16">
        <v>0</v>
      </c>
      <c r="U83" s="16">
        <f t="shared" si="10"/>
        <v>0</v>
      </c>
      <c r="V83" s="9">
        <v>79</v>
      </c>
      <c r="W83" s="239"/>
    </row>
    <row r="84" spans="1:23" ht="15.75" x14ac:dyDescent="0.25">
      <c r="A84" s="9">
        <v>80</v>
      </c>
      <c r="B84" s="10" t="s">
        <v>89</v>
      </c>
      <c r="C84" s="11">
        <v>36652.800000000003</v>
      </c>
      <c r="D84" s="9">
        <v>31473.599999999999</v>
      </c>
      <c r="E84" s="9">
        <v>0</v>
      </c>
      <c r="F84" s="9">
        <v>8170.2000000000007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11">
        <v>76296.600000000006</v>
      </c>
      <c r="M84" s="12">
        <f t="shared" si="6"/>
        <v>0</v>
      </c>
      <c r="N84" s="12">
        <f t="shared" si="6"/>
        <v>0</v>
      </c>
      <c r="O84" s="12">
        <f t="shared" si="7"/>
        <v>0</v>
      </c>
      <c r="P84" s="13">
        <f t="shared" si="8"/>
        <v>0</v>
      </c>
      <c r="Q84" s="17">
        <f t="shared" si="9"/>
        <v>1</v>
      </c>
      <c r="S84" s="15">
        <v>0</v>
      </c>
      <c r="T84" s="16">
        <v>0</v>
      </c>
      <c r="U84" s="16">
        <f t="shared" si="10"/>
        <v>0</v>
      </c>
      <c r="V84" s="9">
        <v>80</v>
      </c>
      <c r="W84" s="239"/>
    </row>
    <row r="85" spans="1:23" ht="15.75" x14ac:dyDescent="0.25">
      <c r="A85" s="9">
        <v>81</v>
      </c>
      <c r="B85" s="10" t="s">
        <v>90</v>
      </c>
      <c r="C85" s="11">
        <v>1320</v>
      </c>
      <c r="D85" s="9">
        <v>1476</v>
      </c>
      <c r="E85" s="9">
        <v>0</v>
      </c>
      <c r="F85" s="9">
        <v>8517.1999999999989</v>
      </c>
      <c r="G85" s="9">
        <v>0</v>
      </c>
      <c r="H85" s="9">
        <v>861.5</v>
      </c>
      <c r="I85" s="9">
        <v>0</v>
      </c>
      <c r="J85" s="9">
        <v>0</v>
      </c>
      <c r="K85" s="9">
        <v>0</v>
      </c>
      <c r="L85" s="11">
        <v>12174.699999999999</v>
      </c>
      <c r="M85" s="12">
        <f t="shared" si="6"/>
        <v>120.82371000000001</v>
      </c>
      <c r="N85" s="12">
        <f t="shared" si="6"/>
        <v>162.01971</v>
      </c>
      <c r="O85" s="12">
        <f t="shared" si="7"/>
        <v>41.195999999999998</v>
      </c>
      <c r="P85" s="13">
        <f t="shared" si="8"/>
        <v>3.3837384083386041E-3</v>
      </c>
      <c r="Q85" s="17">
        <f t="shared" si="9"/>
        <v>0</v>
      </c>
      <c r="S85" s="15">
        <v>120823.71</v>
      </c>
      <c r="T85" s="16">
        <v>162019.71</v>
      </c>
      <c r="U85" s="16">
        <f t="shared" si="10"/>
        <v>41195.999999999985</v>
      </c>
      <c r="V85" s="9">
        <v>81</v>
      </c>
      <c r="W85" s="239"/>
    </row>
    <row r="86" spans="1:23" ht="28.5" x14ac:dyDescent="0.25">
      <c r="A86" s="9">
        <v>82</v>
      </c>
      <c r="B86" s="10" t="s">
        <v>91</v>
      </c>
      <c r="C86" s="11">
        <v>3901.7</v>
      </c>
      <c r="D86" s="9">
        <v>2284.6999999999998</v>
      </c>
      <c r="E86" s="9">
        <v>0</v>
      </c>
      <c r="F86" s="9">
        <v>38945.1</v>
      </c>
      <c r="G86" s="9">
        <v>0</v>
      </c>
      <c r="H86" s="9">
        <v>1984.8</v>
      </c>
      <c r="I86" s="9">
        <v>0</v>
      </c>
      <c r="J86" s="9">
        <v>0</v>
      </c>
      <c r="K86" s="9">
        <v>0</v>
      </c>
      <c r="L86" s="11">
        <v>47116.299999999996</v>
      </c>
      <c r="M86" s="12">
        <f t="shared" si="6"/>
        <v>762.10056000000009</v>
      </c>
      <c r="N86" s="12">
        <f t="shared" si="6"/>
        <v>976.70841000000019</v>
      </c>
      <c r="O86" s="12">
        <f t="shared" si="7"/>
        <v>214.6078500000001</v>
      </c>
      <c r="P86" s="13">
        <f t="shared" si="8"/>
        <v>4.5548536281499212E-3</v>
      </c>
      <c r="Q86" s="17">
        <f t="shared" si="9"/>
        <v>0</v>
      </c>
      <c r="S86" s="15">
        <v>762100.56</v>
      </c>
      <c r="T86" s="16">
        <v>976708.41000000015</v>
      </c>
      <c r="U86" s="16">
        <f t="shared" si="10"/>
        <v>214607.85000000009</v>
      </c>
      <c r="V86" s="9">
        <v>82</v>
      </c>
      <c r="W86" s="239"/>
    </row>
    <row r="87" spans="1:23" ht="15.75" x14ac:dyDescent="0.25">
      <c r="A87" s="9">
        <v>83</v>
      </c>
      <c r="B87" s="10" t="s">
        <v>92</v>
      </c>
      <c r="C87" s="11">
        <v>1682.3</v>
      </c>
      <c r="D87" s="9">
        <v>783.6</v>
      </c>
      <c r="E87" s="9">
        <v>0</v>
      </c>
      <c r="F87" s="9">
        <v>24824.2</v>
      </c>
      <c r="G87" s="9">
        <v>0</v>
      </c>
      <c r="H87" s="9">
        <v>926.7</v>
      </c>
      <c r="I87" s="9">
        <v>0</v>
      </c>
      <c r="J87" s="9">
        <v>0</v>
      </c>
      <c r="K87" s="9">
        <v>0</v>
      </c>
      <c r="L87" s="11">
        <v>28216.799999999999</v>
      </c>
      <c r="M87" s="12">
        <f t="shared" si="6"/>
        <v>906.41458999999998</v>
      </c>
      <c r="N87" s="12">
        <f t="shared" si="6"/>
        <v>1661.1456300000002</v>
      </c>
      <c r="O87" s="12">
        <f t="shared" si="7"/>
        <v>754.73104000000023</v>
      </c>
      <c r="P87" s="13">
        <f t="shared" si="8"/>
        <v>2.6747577329817706E-2</v>
      </c>
      <c r="Q87" s="17">
        <f t="shared" si="9"/>
        <v>0</v>
      </c>
      <c r="S87" s="15">
        <v>906414.59</v>
      </c>
      <c r="T87" s="16">
        <v>1661145.6300000001</v>
      </c>
      <c r="U87" s="16">
        <f t="shared" si="10"/>
        <v>754731.04000000015</v>
      </c>
      <c r="V87" s="9">
        <v>83</v>
      </c>
      <c r="W87" s="239"/>
    </row>
    <row r="88" spans="1:23" ht="15.75" x14ac:dyDescent="0.25">
      <c r="A88" s="9">
        <v>84</v>
      </c>
      <c r="B88" s="10" t="s">
        <v>93</v>
      </c>
      <c r="C88" s="11">
        <v>3881.4</v>
      </c>
      <c r="D88" s="9">
        <v>1786.6</v>
      </c>
      <c r="E88" s="9">
        <v>0</v>
      </c>
      <c r="F88" s="9">
        <v>22670.899999999998</v>
      </c>
      <c r="G88" s="9">
        <v>0</v>
      </c>
      <c r="H88" s="9">
        <v>2134.5</v>
      </c>
      <c r="I88" s="9">
        <v>0</v>
      </c>
      <c r="J88" s="9">
        <v>0</v>
      </c>
      <c r="K88" s="9">
        <v>0</v>
      </c>
      <c r="L88" s="11">
        <v>30473.399999999998</v>
      </c>
      <c r="M88" s="12">
        <f t="shared" si="6"/>
        <v>131.38753999999997</v>
      </c>
      <c r="N88" s="12">
        <f t="shared" si="6"/>
        <v>143.01694999999998</v>
      </c>
      <c r="O88" s="12">
        <f t="shared" si="7"/>
        <v>11.629410000000007</v>
      </c>
      <c r="P88" s="13">
        <f t="shared" si="8"/>
        <v>3.8162495816023182E-4</v>
      </c>
      <c r="Q88" s="17">
        <f t="shared" si="9"/>
        <v>0</v>
      </c>
      <c r="S88" s="15">
        <v>131387.53999999998</v>
      </c>
      <c r="T88" s="16">
        <v>143016.94999999998</v>
      </c>
      <c r="U88" s="16">
        <f t="shared" si="10"/>
        <v>11629.410000000003</v>
      </c>
      <c r="V88" s="9">
        <v>84</v>
      </c>
      <c r="W88" s="239"/>
    </row>
    <row r="89" spans="1:23" ht="15.75" x14ac:dyDescent="0.25">
      <c r="A89" s="9">
        <v>85</v>
      </c>
      <c r="B89" s="10" t="s">
        <v>94</v>
      </c>
      <c r="C89" s="11">
        <v>7493.1</v>
      </c>
      <c r="D89" s="9">
        <v>4268.5</v>
      </c>
      <c r="E89" s="9">
        <v>0</v>
      </c>
      <c r="F89" s="9">
        <v>11321.4</v>
      </c>
      <c r="G89" s="9">
        <v>0</v>
      </c>
      <c r="H89" s="9">
        <v>390.3</v>
      </c>
      <c r="I89" s="9">
        <v>0</v>
      </c>
      <c r="J89" s="9">
        <v>0</v>
      </c>
      <c r="K89" s="9">
        <v>0</v>
      </c>
      <c r="L89" s="11">
        <v>23473.299999999996</v>
      </c>
      <c r="M89" s="12">
        <f t="shared" si="6"/>
        <v>1020.3256700000001</v>
      </c>
      <c r="N89" s="12">
        <f t="shared" si="6"/>
        <v>1102.1448699999999</v>
      </c>
      <c r="O89" s="12">
        <f t="shared" si="7"/>
        <v>81.819199999999796</v>
      </c>
      <c r="P89" s="13">
        <f t="shared" si="8"/>
        <v>3.4856283522129317E-3</v>
      </c>
      <c r="Q89" s="17">
        <f t="shared" si="9"/>
        <v>0</v>
      </c>
      <c r="S89" s="15">
        <v>1020325.67</v>
      </c>
      <c r="T89" s="16">
        <v>1102144.8699999999</v>
      </c>
      <c r="U89" s="16">
        <f t="shared" si="10"/>
        <v>81819.199999999837</v>
      </c>
      <c r="V89" s="9">
        <v>85</v>
      </c>
      <c r="W89" s="239"/>
    </row>
    <row r="90" spans="1:23" x14ac:dyDescent="0.25">
      <c r="B90" s="18" t="s">
        <v>95</v>
      </c>
      <c r="C90" s="19"/>
      <c r="D90" s="19"/>
      <c r="E90" s="19">
        <f>SUM(E6:E89)</f>
        <v>294734.09999999992</v>
      </c>
      <c r="F90" s="19">
        <f>SUM(F6:F89)</f>
        <v>2303312.9000000004</v>
      </c>
      <c r="G90" s="19"/>
      <c r="H90" s="19"/>
      <c r="I90" s="19"/>
      <c r="J90" s="19"/>
      <c r="K90" s="19"/>
      <c r="L90" s="20">
        <f>SUM(L5:L89)</f>
        <v>4041732.8</v>
      </c>
      <c r="M90" s="20">
        <f>SUM(M5:M89)</f>
        <v>176876.04435999997</v>
      </c>
      <c r="N90" s="20">
        <f>SUM(N5:N89)</f>
        <v>216605.03227000005</v>
      </c>
      <c r="O90" s="20">
        <f>SUM(O5:O89)</f>
        <v>39728.987909999996</v>
      </c>
      <c r="S90" s="15">
        <f>SUM(S6:S89)</f>
        <v>175992470.94</v>
      </c>
      <c r="T90" s="15">
        <f>SUM(T6:T89)</f>
        <v>215721320.27999988</v>
      </c>
      <c r="U90" s="15">
        <f>SUM(U6:U89)</f>
        <v>39728849.339999974</v>
      </c>
    </row>
    <row r="93" spans="1:23" x14ac:dyDescent="0.25">
      <c r="O93" s="15" t="s">
        <v>244</v>
      </c>
      <c r="P93" s="237">
        <f>MAX(P5:P89)</f>
        <v>0.12459497717518447</v>
      </c>
    </row>
    <row r="94" spans="1:23" x14ac:dyDescent="0.25">
      <c r="O94" s="1" t="s">
        <v>245</v>
      </c>
      <c r="P94" s="237">
        <f>MIN(P5:P89)</f>
        <v>0</v>
      </c>
    </row>
    <row r="95" spans="1:23" x14ac:dyDescent="0.25">
      <c r="O95" s="1" t="s">
        <v>246</v>
      </c>
      <c r="P95" s="237">
        <f>MEDIAN(P5:P89)</f>
        <v>3.7670815785622504E-3</v>
      </c>
    </row>
    <row r="96" spans="1:23" x14ac:dyDescent="0.25">
      <c r="O96" s="1" t="s">
        <v>247</v>
      </c>
      <c r="P96" s="237">
        <f>AVERAGE(P5:P89)</f>
        <v>1.0973532574369988E-2</v>
      </c>
    </row>
    <row r="97" spans="16:16" x14ac:dyDescent="0.25">
      <c r="P97" s="238"/>
    </row>
  </sheetData>
  <autoFilter ref="A3:U3">
    <sortState ref="A4:V90">
      <sortCondition ref="A3"/>
    </sortState>
  </autoFilter>
  <pageMargins left="0.7" right="0.7" top="0.75" bottom="0.75" header="0.3" footer="0.3"/>
  <pageSetup paperSize="9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D3" sqref="D3"/>
    </sheetView>
  </sheetViews>
  <sheetFormatPr defaultColWidth="10.125" defaultRowHeight="12.75" x14ac:dyDescent="0.2"/>
  <cols>
    <col min="1" max="1" width="10.125" style="23"/>
    <col min="2" max="2" width="68.625" style="23" customWidth="1"/>
    <col min="3" max="3" width="23.5" style="23" customWidth="1"/>
    <col min="4" max="4" width="34.625" style="23" customWidth="1"/>
    <col min="5" max="5" width="82.5" style="23" hidden="1" customWidth="1"/>
    <col min="6" max="6" width="29.5" style="23" customWidth="1"/>
    <col min="7" max="7" width="35" style="23" customWidth="1"/>
    <col min="8" max="8" width="22.125" style="23" customWidth="1"/>
    <col min="9" max="11" width="10.125" style="23"/>
    <col min="12" max="12" width="21.5" style="23" customWidth="1"/>
    <col min="13" max="13" width="19" style="23" customWidth="1"/>
    <col min="14" max="16384" width="10.125" style="23"/>
  </cols>
  <sheetData>
    <row r="1" spans="1:7" ht="21" customHeight="1" x14ac:dyDescent="0.2">
      <c r="B1" s="24" t="s">
        <v>99</v>
      </c>
    </row>
    <row r="2" spans="1:7" ht="13.5" thickBot="1" x14ac:dyDescent="0.25">
      <c r="B2" s="25"/>
      <c r="C2" s="25"/>
      <c r="D2" s="25"/>
    </row>
    <row r="3" spans="1:7" ht="24" x14ac:dyDescent="0.2">
      <c r="A3" s="27" t="s">
        <v>100</v>
      </c>
      <c r="B3" s="4" t="s">
        <v>96</v>
      </c>
      <c r="C3" s="29" t="s">
        <v>111</v>
      </c>
      <c r="D3" s="28" t="s">
        <v>258</v>
      </c>
      <c r="E3" s="30" t="s">
        <v>101</v>
      </c>
      <c r="F3" s="31" t="s">
        <v>102</v>
      </c>
      <c r="G3" s="32" t="s">
        <v>6</v>
      </c>
    </row>
    <row r="4" spans="1:7" x14ac:dyDescent="0.2">
      <c r="A4" s="27">
        <v>1</v>
      </c>
      <c r="B4" s="28" t="s">
        <v>103</v>
      </c>
      <c r="C4" s="33">
        <v>3</v>
      </c>
      <c r="D4" s="28" t="s">
        <v>104</v>
      </c>
      <c r="E4" s="30"/>
      <c r="F4" s="31" t="s">
        <v>105</v>
      </c>
      <c r="G4" s="34" t="s">
        <v>106</v>
      </c>
    </row>
    <row r="5" spans="1:7" ht="15.75" x14ac:dyDescent="0.25">
      <c r="A5" s="35">
        <f t="array" ref="A5">VLOOKUP(B5,[6]Лист3!$C$4:$D$88,2,FALSE)</f>
        <v>1</v>
      </c>
      <c r="B5" s="36" t="s">
        <v>10</v>
      </c>
      <c r="C5" s="37">
        <v>91572100</v>
      </c>
      <c r="D5" s="37">
        <v>90386224.530000001</v>
      </c>
      <c r="E5" s="38">
        <v>76</v>
      </c>
      <c r="F5" s="39">
        <f t="shared" ref="F5:F68" si="0">(C5-D5)/C5</f>
        <v>1.2950183188984405E-2</v>
      </c>
      <c r="G5" s="40">
        <f t="shared" ref="G5:G68" si="1">IF(F5&lt;0.2%,1,0)</f>
        <v>0</v>
      </c>
    </row>
    <row r="6" spans="1:7" ht="15.75" x14ac:dyDescent="0.25">
      <c r="A6" s="35">
        <f t="array" ref="A6">VLOOKUP(B6,[6]Лист3!$C$4:$D$88,2,FALSE)</f>
        <v>2</v>
      </c>
      <c r="B6" s="36" t="s">
        <v>11</v>
      </c>
      <c r="C6" s="37">
        <v>106406600</v>
      </c>
      <c r="D6" s="37">
        <v>106336907.31999999</v>
      </c>
      <c r="E6" s="38">
        <v>77</v>
      </c>
      <c r="F6" s="39">
        <f t="shared" si="0"/>
        <v>6.5496576340196141E-4</v>
      </c>
      <c r="G6" s="40">
        <f t="shared" si="1"/>
        <v>1</v>
      </c>
    </row>
    <row r="7" spans="1:7" ht="15.75" x14ac:dyDescent="0.25">
      <c r="A7" s="35">
        <f t="array" ref="A7">VLOOKUP(B7,[6]Лист3!$C$4:$D$88,2,FALSE)</f>
        <v>3</v>
      </c>
      <c r="B7" s="36" t="s">
        <v>12</v>
      </c>
      <c r="C7" s="37">
        <v>342826000</v>
      </c>
      <c r="D7" s="37">
        <v>337987380.11000001</v>
      </c>
      <c r="E7" s="38">
        <v>1</v>
      </c>
      <c r="F7" s="39">
        <f t="shared" si="0"/>
        <v>1.411392336053854E-2</v>
      </c>
      <c r="G7" s="40">
        <f t="shared" si="1"/>
        <v>0</v>
      </c>
    </row>
    <row r="8" spans="1:7" ht="15.75" x14ac:dyDescent="0.25">
      <c r="A8" s="35">
        <f t="array" ref="A8">VLOOKUP(B8,[6]Лист3!$C$4:$D$88,2,FALSE)</f>
        <v>4</v>
      </c>
      <c r="B8" s="36" t="s">
        <v>13</v>
      </c>
      <c r="C8" s="37">
        <v>241051500</v>
      </c>
      <c r="D8" s="37">
        <v>240862194.97</v>
      </c>
      <c r="E8" s="38">
        <v>2</v>
      </c>
      <c r="F8" s="39">
        <f t="shared" si="0"/>
        <v>7.8533023026200292E-4</v>
      </c>
      <c r="G8" s="40">
        <f t="shared" si="1"/>
        <v>1</v>
      </c>
    </row>
    <row r="9" spans="1:7" ht="15.75" x14ac:dyDescent="0.25">
      <c r="A9" s="35">
        <f t="array" ref="A9">VLOOKUP(B9,[6]Лист3!$C$4:$D$88,2,FALSE)</f>
        <v>5</v>
      </c>
      <c r="B9" s="36" t="s">
        <v>14</v>
      </c>
      <c r="C9" s="37">
        <v>313157700</v>
      </c>
      <c r="D9" s="37">
        <v>313112417.75</v>
      </c>
      <c r="E9" s="38">
        <v>3</v>
      </c>
      <c r="F9" s="39">
        <f t="shared" si="0"/>
        <v>1.4459887143123098E-4</v>
      </c>
      <c r="G9" s="40">
        <f t="shared" si="1"/>
        <v>1</v>
      </c>
    </row>
    <row r="10" spans="1:7" ht="15.75" x14ac:dyDescent="0.25">
      <c r="A10" s="35">
        <f t="array" ref="A10">VLOOKUP(B10,[6]Лист3!$C$4:$D$88,2,FALSE)</f>
        <v>6</v>
      </c>
      <c r="B10" s="36" t="s">
        <v>15</v>
      </c>
      <c r="C10" s="37">
        <v>68471400</v>
      </c>
      <c r="D10" s="37">
        <v>68048325.829999998</v>
      </c>
      <c r="E10" s="38">
        <v>14</v>
      </c>
      <c r="F10" s="39">
        <f t="shared" si="0"/>
        <v>6.1788450360296676E-3</v>
      </c>
      <c r="G10" s="40">
        <f t="shared" si="1"/>
        <v>0</v>
      </c>
    </row>
    <row r="11" spans="1:7" ht="15.75" x14ac:dyDescent="0.25">
      <c r="A11" s="35">
        <f t="array" ref="A11">VLOOKUP(B11,[6]Лист3!$C$4:$D$88,2,FALSE)</f>
        <v>7</v>
      </c>
      <c r="B11" s="36" t="s">
        <v>16</v>
      </c>
      <c r="C11" s="37">
        <v>107298600</v>
      </c>
      <c r="D11" s="37">
        <v>103129845.42</v>
      </c>
      <c r="E11" s="38">
        <v>4</v>
      </c>
      <c r="F11" s="39">
        <f t="shared" si="0"/>
        <v>3.8851900956769221E-2</v>
      </c>
      <c r="G11" s="40">
        <f t="shared" si="1"/>
        <v>0</v>
      </c>
    </row>
    <row r="12" spans="1:7" ht="15.75" x14ac:dyDescent="0.25">
      <c r="A12" s="35">
        <f t="array" ref="A12">VLOOKUP(B12,[6]Лист3!$C$4:$D$88,2,FALSE)</f>
        <v>8</v>
      </c>
      <c r="B12" s="36" t="s">
        <v>17</v>
      </c>
      <c r="C12" s="37">
        <v>95857200</v>
      </c>
      <c r="D12" s="37">
        <v>95683980.890000001</v>
      </c>
      <c r="E12" s="38">
        <v>5</v>
      </c>
      <c r="F12" s="39">
        <f t="shared" si="0"/>
        <v>1.807053721577507E-3</v>
      </c>
      <c r="G12" s="40">
        <f t="shared" si="1"/>
        <v>1</v>
      </c>
    </row>
    <row r="13" spans="1:7" ht="15.75" x14ac:dyDescent="0.25">
      <c r="A13" s="35">
        <f t="array" ref="A13">VLOOKUP(B13,[6]Лист3!$C$4:$D$88,2,FALSE)</f>
        <v>9</v>
      </c>
      <c r="B13" s="36" t="s">
        <v>18</v>
      </c>
      <c r="C13" s="37">
        <v>149735400</v>
      </c>
      <c r="D13" s="37">
        <v>149486426.97999999</v>
      </c>
      <c r="E13" s="38">
        <v>79</v>
      </c>
      <c r="F13" s="39">
        <f t="shared" si="0"/>
        <v>1.6627532300311798E-3</v>
      </c>
      <c r="G13" s="40">
        <f t="shared" si="1"/>
        <v>1</v>
      </c>
    </row>
    <row r="14" spans="1:7" ht="15.75" x14ac:dyDescent="0.25">
      <c r="A14" s="35">
        <f t="array" ref="A14">VLOOKUP(B14,[6]Лист3!$C$4:$D$88,2,FALSE)</f>
        <v>10</v>
      </c>
      <c r="B14" s="36" t="s">
        <v>19</v>
      </c>
      <c r="C14" s="37">
        <v>270464000</v>
      </c>
      <c r="D14" s="37">
        <v>269216393.38999999</v>
      </c>
      <c r="E14" s="38">
        <v>6</v>
      </c>
      <c r="F14" s="39">
        <f t="shared" si="0"/>
        <v>4.6128379747397592E-3</v>
      </c>
      <c r="G14" s="40">
        <f t="shared" si="1"/>
        <v>0</v>
      </c>
    </row>
    <row r="15" spans="1:7" ht="15.75" x14ac:dyDescent="0.25">
      <c r="A15" s="35">
        <f t="array" ref="A15">VLOOKUP(B15,[6]Лист3!$C$4:$D$88,2,FALSE)</f>
        <v>11</v>
      </c>
      <c r="B15" s="36" t="s">
        <v>20</v>
      </c>
      <c r="C15" s="37">
        <v>247096500</v>
      </c>
      <c r="D15" s="37">
        <v>244874575.97</v>
      </c>
      <c r="E15" s="38">
        <v>7</v>
      </c>
      <c r="F15" s="39">
        <f t="shared" si="0"/>
        <v>8.9921307262547275E-3</v>
      </c>
      <c r="G15" s="40">
        <f t="shared" si="1"/>
        <v>0</v>
      </c>
    </row>
    <row r="16" spans="1:7" ht="15.75" x14ac:dyDescent="0.25">
      <c r="A16" s="35">
        <f t="array" ref="A16">VLOOKUP(B16,[6]Лист3!$C$4:$D$88,2,FALSE)</f>
        <v>12</v>
      </c>
      <c r="B16" s="36" t="s">
        <v>21</v>
      </c>
      <c r="C16" s="37">
        <v>129218100</v>
      </c>
      <c r="D16" s="37">
        <v>127394425.84</v>
      </c>
      <c r="E16" s="38">
        <v>8</v>
      </c>
      <c r="F16" s="39">
        <f t="shared" si="0"/>
        <v>1.4113147925871039E-2</v>
      </c>
      <c r="G16" s="40">
        <f t="shared" si="1"/>
        <v>0</v>
      </c>
    </row>
    <row r="17" spans="1:7" ht="15.75" x14ac:dyDescent="0.25">
      <c r="A17" s="35">
        <f t="array" ref="A17">VLOOKUP(B17,[6]Лист3!$C$4:$D$88,2,FALSE)</f>
        <v>13</v>
      </c>
      <c r="B17" s="36" t="s">
        <v>22</v>
      </c>
      <c r="C17" s="37">
        <v>223489000</v>
      </c>
      <c r="D17" s="37">
        <v>220937869.38999999</v>
      </c>
      <c r="E17" s="38">
        <v>9</v>
      </c>
      <c r="F17" s="39">
        <f t="shared" si="0"/>
        <v>1.1415016443762397E-2</v>
      </c>
      <c r="G17" s="40">
        <f t="shared" si="1"/>
        <v>0</v>
      </c>
    </row>
    <row r="18" spans="1:7" ht="15.75" x14ac:dyDescent="0.25">
      <c r="A18" s="35">
        <f t="array" ref="A18">VLOOKUP(B18,[6]Лист3!$C$4:$D$88,2,FALSE)</f>
        <v>14</v>
      </c>
      <c r="B18" s="36" t="s">
        <v>23</v>
      </c>
      <c r="C18" s="37">
        <v>355041600</v>
      </c>
      <c r="D18" s="37">
        <v>350686871.92000002</v>
      </c>
      <c r="E18" s="38">
        <v>16</v>
      </c>
      <c r="F18" s="39">
        <f t="shared" si="0"/>
        <v>1.2265402364117285E-2</v>
      </c>
      <c r="G18" s="40">
        <f t="shared" si="1"/>
        <v>0</v>
      </c>
    </row>
    <row r="19" spans="1:7" ht="15.75" x14ac:dyDescent="0.25">
      <c r="A19" s="35">
        <f t="array" ref="A19">VLOOKUP(B19,[6]Лист3!$C$4:$D$88,2,FALSE)</f>
        <v>15</v>
      </c>
      <c r="B19" s="36" t="s">
        <v>24</v>
      </c>
      <c r="C19" s="37">
        <v>133867000</v>
      </c>
      <c r="D19" s="37">
        <v>132494094.08</v>
      </c>
      <c r="E19" s="38">
        <v>10</v>
      </c>
      <c r="F19" s="39">
        <f t="shared" si="0"/>
        <v>1.0255745777525468E-2</v>
      </c>
      <c r="G19" s="40">
        <f t="shared" si="1"/>
        <v>0</v>
      </c>
    </row>
    <row r="20" spans="1:7" ht="15.75" x14ac:dyDescent="0.25">
      <c r="A20" s="35">
        <f t="array" ref="A20">VLOOKUP(B20,[6]Лист3!$C$4:$D$88,2,FALSE)</f>
        <v>16</v>
      </c>
      <c r="B20" s="36" t="s">
        <v>25</v>
      </c>
      <c r="C20" s="37">
        <v>497374300</v>
      </c>
      <c r="D20" s="37">
        <v>485175340.81</v>
      </c>
      <c r="E20" s="38">
        <v>11</v>
      </c>
      <c r="F20" s="39">
        <f t="shared" si="0"/>
        <v>2.4526717986836068E-2</v>
      </c>
      <c r="G20" s="40">
        <f t="shared" si="1"/>
        <v>0</v>
      </c>
    </row>
    <row r="21" spans="1:7" ht="15.75" x14ac:dyDescent="0.25">
      <c r="A21" s="35">
        <f t="array" ref="A21">VLOOKUP(B21,[6]Лист3!$C$4:$D$88,2,FALSE)</f>
        <v>17</v>
      </c>
      <c r="B21" s="36" t="s">
        <v>26</v>
      </c>
      <c r="C21" s="37">
        <v>171895400</v>
      </c>
      <c r="D21" s="37">
        <v>171522907.31999999</v>
      </c>
      <c r="E21" s="38">
        <v>12</v>
      </c>
      <c r="F21" s="39">
        <f t="shared" si="0"/>
        <v>2.1669729381938504E-3</v>
      </c>
      <c r="G21" s="40">
        <f t="shared" si="1"/>
        <v>0</v>
      </c>
    </row>
    <row r="22" spans="1:7" ht="15.75" x14ac:dyDescent="0.25">
      <c r="A22" s="35">
        <f t="array" ref="A22">VLOOKUP(B22,[6]Лист3!$C$4:$D$88,2,FALSE)</f>
        <v>18</v>
      </c>
      <c r="B22" s="36" t="s">
        <v>27</v>
      </c>
      <c r="C22" s="37">
        <v>191084900</v>
      </c>
      <c r="D22" s="37">
        <v>191066762.25</v>
      </c>
      <c r="E22" s="38">
        <v>13</v>
      </c>
      <c r="F22" s="39">
        <f t="shared" si="0"/>
        <v>9.4919849763115766E-5</v>
      </c>
      <c r="G22" s="40">
        <f t="shared" si="1"/>
        <v>1</v>
      </c>
    </row>
    <row r="23" spans="1:7" ht="15.75" x14ac:dyDescent="0.25">
      <c r="A23" s="35">
        <f t="array" ref="A23">VLOOKUP(B23,[6]Лист3!$C$4:$D$88,2,FALSE)</f>
        <v>19</v>
      </c>
      <c r="B23" s="36" t="s">
        <v>28</v>
      </c>
      <c r="C23" s="37">
        <v>199099400</v>
      </c>
      <c r="D23" s="37">
        <v>198713579.18000001</v>
      </c>
      <c r="E23" s="38">
        <v>80</v>
      </c>
      <c r="F23" s="39">
        <f t="shared" si="0"/>
        <v>1.9378301491616392E-3</v>
      </c>
      <c r="G23" s="40">
        <f t="shared" si="1"/>
        <v>1</v>
      </c>
    </row>
    <row r="24" spans="1:7" ht="15.75" x14ac:dyDescent="0.25">
      <c r="A24" s="35">
        <f t="array" ref="A24">VLOOKUP(B24,[6]Лист3!$C$4:$D$88,2,FALSE)</f>
        <v>20</v>
      </c>
      <c r="B24" s="36" t="s">
        <v>29</v>
      </c>
      <c r="C24" s="37">
        <v>188751500</v>
      </c>
      <c r="D24" s="37">
        <v>188665450</v>
      </c>
      <c r="E24" s="38">
        <v>94</v>
      </c>
      <c r="F24" s="39">
        <f t="shared" si="0"/>
        <v>4.5589041676489991E-4</v>
      </c>
      <c r="G24" s="40">
        <f t="shared" si="1"/>
        <v>1</v>
      </c>
    </row>
    <row r="25" spans="1:7" ht="15.75" x14ac:dyDescent="0.25">
      <c r="A25" s="35">
        <f t="array" ref="A25">VLOOKUP(B25,[6]Лист3!$C$4:$D$88,2,FALSE)</f>
        <v>21</v>
      </c>
      <c r="B25" s="36" t="s">
        <v>30</v>
      </c>
      <c r="C25" s="37">
        <v>161050400</v>
      </c>
      <c r="D25" s="37">
        <v>160795657.47999999</v>
      </c>
      <c r="E25" s="38">
        <v>15</v>
      </c>
      <c r="F25" s="39">
        <f t="shared" si="0"/>
        <v>1.5817565184564008E-3</v>
      </c>
      <c r="G25" s="40">
        <f t="shared" si="1"/>
        <v>1</v>
      </c>
    </row>
    <row r="26" spans="1:7" ht="15.75" x14ac:dyDescent="0.25">
      <c r="A26" s="35">
        <f t="array" ref="A26">VLOOKUP(B26,[6]Лист3!$C$4:$D$88,2,FALSE)</f>
        <v>22</v>
      </c>
      <c r="B26" s="36" t="s">
        <v>31</v>
      </c>
      <c r="C26" s="37">
        <v>594455400</v>
      </c>
      <c r="D26" s="37">
        <v>594430983.00999999</v>
      </c>
      <c r="E26" s="38">
        <v>17</v>
      </c>
      <c r="F26" s="39">
        <f t="shared" si="0"/>
        <v>4.1074553280211665E-5</v>
      </c>
      <c r="G26" s="40">
        <f t="shared" si="1"/>
        <v>1</v>
      </c>
    </row>
    <row r="27" spans="1:7" ht="15.75" x14ac:dyDescent="0.25">
      <c r="A27" s="35">
        <f t="array" ref="A27">VLOOKUP(B27,[6]Лист3!$C$4:$D$88,2,FALSE)</f>
        <v>23</v>
      </c>
      <c r="B27" s="36" t="s">
        <v>32</v>
      </c>
      <c r="C27" s="37">
        <v>430559800</v>
      </c>
      <c r="D27" s="37">
        <v>430304125.73000002</v>
      </c>
      <c r="E27" s="38">
        <v>91</v>
      </c>
      <c r="F27" s="39">
        <f t="shared" si="0"/>
        <v>5.9381825706900863E-4</v>
      </c>
      <c r="G27" s="40">
        <f t="shared" si="1"/>
        <v>1</v>
      </c>
    </row>
    <row r="28" spans="1:7" ht="15.75" x14ac:dyDescent="0.25">
      <c r="A28" s="35">
        <f t="array" ref="A28">VLOOKUP(B28,[6]Лист3!$C$4:$D$88,2,FALSE)</f>
        <v>24</v>
      </c>
      <c r="B28" s="36" t="s">
        <v>33</v>
      </c>
      <c r="C28" s="37">
        <v>437021900</v>
      </c>
      <c r="D28" s="37">
        <v>435308741.98000002</v>
      </c>
      <c r="E28" s="38">
        <v>38</v>
      </c>
      <c r="F28" s="39">
        <f t="shared" si="0"/>
        <v>3.9200736164480112E-3</v>
      </c>
      <c r="G28" s="40">
        <f t="shared" si="1"/>
        <v>0</v>
      </c>
    </row>
    <row r="29" spans="1:7" ht="15.75" x14ac:dyDescent="0.25">
      <c r="A29" s="35">
        <f t="array" ref="A29">VLOOKUP(B29,[6]Лист3!$C$4:$D$88,2,FALSE)</f>
        <v>25</v>
      </c>
      <c r="B29" s="36" t="s">
        <v>34</v>
      </c>
      <c r="C29" s="37">
        <v>564737400</v>
      </c>
      <c r="D29" s="37">
        <v>564105388.35000002</v>
      </c>
      <c r="E29" s="38">
        <v>18</v>
      </c>
      <c r="F29" s="39">
        <f t="shared" si="0"/>
        <v>1.1191248357200641E-3</v>
      </c>
      <c r="G29" s="40">
        <f t="shared" si="1"/>
        <v>1</v>
      </c>
    </row>
    <row r="30" spans="1:7" ht="15.75" x14ac:dyDescent="0.25">
      <c r="A30" s="35">
        <f t="array" ref="A30">VLOOKUP(B30,[6]Лист3!$C$4:$D$88,2,FALSE)</f>
        <v>26</v>
      </c>
      <c r="B30" s="36" t="s">
        <v>35</v>
      </c>
      <c r="C30" s="37">
        <v>701994800</v>
      </c>
      <c r="D30" s="37">
        <v>695441467.19000006</v>
      </c>
      <c r="E30" s="38">
        <v>19</v>
      </c>
      <c r="F30" s="39">
        <f t="shared" si="0"/>
        <v>9.3353010734551628E-3</v>
      </c>
      <c r="G30" s="40">
        <f t="shared" si="1"/>
        <v>0</v>
      </c>
    </row>
    <row r="31" spans="1:7" ht="15.75" x14ac:dyDescent="0.25">
      <c r="A31" s="35">
        <f t="array" ref="A31">VLOOKUP(B31,[6]Лист3!$C$4:$D$88,2,FALSE)</f>
        <v>27</v>
      </c>
      <c r="B31" s="36" t="s">
        <v>36</v>
      </c>
      <c r="C31" s="37">
        <v>383004000</v>
      </c>
      <c r="D31" s="37">
        <v>378131945.93000001</v>
      </c>
      <c r="E31" s="38">
        <v>56</v>
      </c>
      <c r="F31" s="39">
        <f t="shared" si="0"/>
        <v>1.2720634954204115E-2</v>
      </c>
      <c r="G31" s="40">
        <f t="shared" si="1"/>
        <v>0</v>
      </c>
    </row>
    <row r="32" spans="1:7" ht="15.75" x14ac:dyDescent="0.25">
      <c r="A32" s="35">
        <f t="array" ref="A32">VLOOKUP(B32,[6]Лист3!$C$4:$D$88,2,FALSE)</f>
        <v>28</v>
      </c>
      <c r="B32" s="36" t="s">
        <v>37</v>
      </c>
      <c r="C32" s="37">
        <v>430025800</v>
      </c>
      <c r="D32" s="37">
        <v>428331053.14999998</v>
      </c>
      <c r="E32" s="38">
        <v>20</v>
      </c>
      <c r="F32" s="39">
        <f t="shared" si="0"/>
        <v>3.9410352820691778E-3</v>
      </c>
      <c r="G32" s="40">
        <f t="shared" si="1"/>
        <v>0</v>
      </c>
    </row>
    <row r="33" spans="1:7" ht="15.75" x14ac:dyDescent="0.25">
      <c r="A33" s="35">
        <f t="array" ref="A33">VLOOKUP(B33,[6]Лист3!$C$4:$D$88,2,FALSE)</f>
        <v>29</v>
      </c>
      <c r="B33" s="36" t="s">
        <v>38</v>
      </c>
      <c r="C33" s="37">
        <v>329439700</v>
      </c>
      <c r="D33" s="37">
        <v>327115047.18000001</v>
      </c>
      <c r="E33" s="38">
        <v>21</v>
      </c>
      <c r="F33" s="39">
        <f t="shared" si="0"/>
        <v>7.056383368488961E-3</v>
      </c>
      <c r="G33" s="40">
        <f t="shared" si="1"/>
        <v>0</v>
      </c>
    </row>
    <row r="34" spans="1:7" ht="15.75" x14ac:dyDescent="0.25">
      <c r="A34" s="35">
        <f t="array" ref="A34">VLOOKUP(B34,[6]Лист3!$C$4:$D$88,2,FALSE)</f>
        <v>30</v>
      </c>
      <c r="B34" s="36" t="s">
        <v>39</v>
      </c>
      <c r="C34" s="37">
        <v>432612800</v>
      </c>
      <c r="D34" s="37">
        <v>431131035.17000002</v>
      </c>
      <c r="E34" s="38">
        <v>22</v>
      </c>
      <c r="F34" s="39">
        <f t="shared" si="0"/>
        <v>3.4251525382512568E-3</v>
      </c>
      <c r="G34" s="40">
        <f t="shared" si="1"/>
        <v>0</v>
      </c>
    </row>
    <row r="35" spans="1:7" ht="15.75" x14ac:dyDescent="0.25">
      <c r="A35" s="35">
        <f t="array" ref="A35">VLOOKUP(B35,[6]Лист3!$C$4:$D$88,2,FALSE)</f>
        <v>31</v>
      </c>
      <c r="B35" s="36" t="s">
        <v>40</v>
      </c>
      <c r="C35" s="37">
        <v>265514000</v>
      </c>
      <c r="D35" s="37">
        <v>264432797.97999999</v>
      </c>
      <c r="E35" s="38">
        <v>23</v>
      </c>
      <c r="F35" s="39">
        <f t="shared" si="0"/>
        <v>4.0721092673079787E-3</v>
      </c>
      <c r="G35" s="40">
        <f t="shared" si="1"/>
        <v>0</v>
      </c>
    </row>
    <row r="36" spans="1:7" ht="15.75" x14ac:dyDescent="0.25">
      <c r="A36" s="35">
        <f t="array" ref="A36">VLOOKUP(B36,[6]Лист3!$C$4:$D$88,2,FALSE)</f>
        <v>32</v>
      </c>
      <c r="B36" s="36" t="s">
        <v>41</v>
      </c>
      <c r="C36" s="37">
        <v>384351600</v>
      </c>
      <c r="D36" s="37">
        <v>382327296.60000002</v>
      </c>
      <c r="E36" s="38">
        <v>24</v>
      </c>
      <c r="F36" s="39">
        <f t="shared" si="0"/>
        <v>5.2668010228134245E-3</v>
      </c>
      <c r="G36" s="40">
        <f t="shared" si="1"/>
        <v>0</v>
      </c>
    </row>
    <row r="37" spans="1:7" ht="15.75" x14ac:dyDescent="0.25">
      <c r="A37" s="35">
        <f t="array" ref="A37">VLOOKUP(B37,[6]Лист3!$C$4:$D$88,2,FALSE)</f>
        <v>33</v>
      </c>
      <c r="B37" s="36" t="s">
        <v>42</v>
      </c>
      <c r="C37" s="37">
        <v>155945200</v>
      </c>
      <c r="D37" s="37">
        <v>154333648.69999999</v>
      </c>
      <c r="E37" s="38">
        <v>25</v>
      </c>
      <c r="F37" s="39">
        <f t="shared" si="0"/>
        <v>1.0334087230642636E-2</v>
      </c>
      <c r="G37" s="40">
        <f t="shared" si="1"/>
        <v>0</v>
      </c>
    </row>
    <row r="38" spans="1:7" ht="15.75" x14ac:dyDescent="0.25">
      <c r="A38" s="35">
        <f t="array" ref="A38">VLOOKUP(B38,[6]Лист3!$C$4:$D$88,2,FALSE)</f>
        <v>34</v>
      </c>
      <c r="B38" s="36" t="s">
        <v>43</v>
      </c>
      <c r="C38" s="37">
        <v>147823500</v>
      </c>
      <c r="D38" s="37">
        <v>147229010.09</v>
      </c>
      <c r="E38" s="38">
        <v>26</v>
      </c>
      <c r="F38" s="39">
        <f t="shared" si="0"/>
        <v>4.0216197695224134E-3</v>
      </c>
      <c r="G38" s="40">
        <f t="shared" si="1"/>
        <v>0</v>
      </c>
    </row>
    <row r="39" spans="1:7" ht="15.75" x14ac:dyDescent="0.25">
      <c r="A39" s="35">
        <f t="array" ref="A39">VLOOKUP(B39,[6]Лист3!$C$4:$D$88,2,FALSE)</f>
        <v>35</v>
      </c>
      <c r="B39" s="36" t="s">
        <v>44</v>
      </c>
      <c r="C39" s="37">
        <v>243231100</v>
      </c>
      <c r="D39" s="37">
        <v>239104402.13</v>
      </c>
      <c r="E39" s="38">
        <v>27</v>
      </c>
      <c r="F39" s="39">
        <f t="shared" si="0"/>
        <v>1.6966160453988018E-2</v>
      </c>
      <c r="G39" s="40">
        <f t="shared" si="1"/>
        <v>0</v>
      </c>
    </row>
    <row r="40" spans="1:7" ht="15.75" x14ac:dyDescent="0.25">
      <c r="A40" s="35">
        <f t="array" ref="A40">VLOOKUP(B40,[6]Лист3!$C$4:$D$88,2,FALSE)</f>
        <v>36</v>
      </c>
      <c r="B40" s="36" t="s">
        <v>45</v>
      </c>
      <c r="C40" s="37">
        <v>515506300</v>
      </c>
      <c r="D40" s="37">
        <v>422785041.50999999</v>
      </c>
      <c r="E40" s="38">
        <v>28</v>
      </c>
      <c r="F40" s="39">
        <f t="shared" si="0"/>
        <v>0.17986445265557377</v>
      </c>
      <c r="G40" s="40">
        <f t="shared" si="1"/>
        <v>0</v>
      </c>
    </row>
    <row r="41" spans="1:7" ht="15.75" x14ac:dyDescent="0.25">
      <c r="A41" s="35">
        <f t="array" ref="A41">VLOOKUP(B41,[6]Лист3!$C$4:$D$88,2,FALSE)</f>
        <v>37</v>
      </c>
      <c r="B41" s="36" t="s">
        <v>46</v>
      </c>
      <c r="C41" s="37">
        <v>327697000</v>
      </c>
      <c r="D41" s="37">
        <v>327127668.56999999</v>
      </c>
      <c r="E41" s="38">
        <v>29</v>
      </c>
      <c r="F41" s="39">
        <f t="shared" si="0"/>
        <v>1.7373715047742492E-3</v>
      </c>
      <c r="G41" s="40">
        <f t="shared" si="1"/>
        <v>1</v>
      </c>
    </row>
    <row r="42" spans="1:7" ht="15.75" x14ac:dyDescent="0.25">
      <c r="A42" s="35">
        <f t="array" ref="A42">VLOOKUP(B42,[6]Лист3!$C$4:$D$88,2,FALSE)</f>
        <v>38</v>
      </c>
      <c r="B42" s="36" t="s">
        <v>47</v>
      </c>
      <c r="C42" s="37">
        <v>173133400</v>
      </c>
      <c r="D42" s="37">
        <v>171240552.65000001</v>
      </c>
      <c r="E42" s="38">
        <v>30</v>
      </c>
      <c r="F42" s="39">
        <f t="shared" si="0"/>
        <v>1.0932883834083973E-2</v>
      </c>
      <c r="G42" s="40">
        <f t="shared" si="1"/>
        <v>0</v>
      </c>
    </row>
    <row r="43" spans="1:7" ht="15.75" x14ac:dyDescent="0.25">
      <c r="A43" s="35">
        <f t="array" ref="A43">VLOOKUP(B43,[6]Лист3!$C$4:$D$88,2,FALSE)</f>
        <v>39</v>
      </c>
      <c r="B43" s="36" t="s">
        <v>48</v>
      </c>
      <c r="C43" s="37">
        <v>311760100</v>
      </c>
      <c r="D43" s="37">
        <v>311288702.98000002</v>
      </c>
      <c r="E43" s="38">
        <v>31</v>
      </c>
      <c r="F43" s="39">
        <f t="shared" si="0"/>
        <v>1.5120505157651058E-3</v>
      </c>
      <c r="G43" s="40">
        <f t="shared" si="1"/>
        <v>1</v>
      </c>
    </row>
    <row r="44" spans="1:7" ht="15.75" x14ac:dyDescent="0.25">
      <c r="A44" s="35">
        <f t="array" ref="A44">VLOOKUP(B44,[6]Лист3!$C$4:$D$88,2,FALSE)</f>
        <v>40</v>
      </c>
      <c r="B44" s="36" t="s">
        <v>49</v>
      </c>
      <c r="C44" s="37">
        <v>200155800</v>
      </c>
      <c r="D44" s="37">
        <v>196887801.44999999</v>
      </c>
      <c r="E44" s="38">
        <v>33</v>
      </c>
      <c r="F44" s="39">
        <f t="shared" si="0"/>
        <v>1.6327273803706972E-2</v>
      </c>
      <c r="G44" s="40">
        <f t="shared" si="1"/>
        <v>0</v>
      </c>
    </row>
    <row r="45" spans="1:7" ht="15.75" x14ac:dyDescent="0.25">
      <c r="A45" s="35">
        <f t="array" ref="A45">VLOOKUP(B45,[6]Лист3!$C$4:$D$88,2,FALSE)</f>
        <v>41</v>
      </c>
      <c r="B45" s="36" t="s">
        <v>50</v>
      </c>
      <c r="C45" s="37">
        <v>482491200</v>
      </c>
      <c r="D45" s="37">
        <v>482129831.67000002</v>
      </c>
      <c r="E45" s="38">
        <v>34</v>
      </c>
      <c r="F45" s="39">
        <f t="shared" si="0"/>
        <v>7.4896356658936641E-4</v>
      </c>
      <c r="G45" s="40">
        <f t="shared" si="1"/>
        <v>1</v>
      </c>
    </row>
    <row r="46" spans="1:7" ht="15.75" x14ac:dyDescent="0.25">
      <c r="A46" s="35">
        <f t="array" ref="A46">VLOOKUP(B46,[6]Лист3!$C$4:$D$88,2,FALSE)</f>
        <v>42</v>
      </c>
      <c r="B46" s="36" t="s">
        <v>51</v>
      </c>
      <c r="C46" s="37">
        <v>205575800</v>
      </c>
      <c r="D46" s="37">
        <v>203920748.09</v>
      </c>
      <c r="E46" s="38">
        <v>35</v>
      </c>
      <c r="F46" s="39">
        <f t="shared" si="0"/>
        <v>8.0508109903986574E-3</v>
      </c>
      <c r="G46" s="40">
        <f t="shared" si="1"/>
        <v>0</v>
      </c>
    </row>
    <row r="47" spans="1:7" ht="15.75" x14ac:dyDescent="0.25">
      <c r="A47" s="35">
        <f t="array" ref="A47">VLOOKUP(B47,[6]Лист3!$C$4:$D$88,2,FALSE)</f>
        <v>43</v>
      </c>
      <c r="B47" s="36" t="s">
        <v>52</v>
      </c>
      <c r="C47" s="37">
        <v>177756400</v>
      </c>
      <c r="D47" s="37">
        <v>172078618.03999999</v>
      </c>
      <c r="E47" s="38">
        <v>37</v>
      </c>
      <c r="F47" s="39">
        <f t="shared" si="0"/>
        <v>3.1941364474078054E-2</v>
      </c>
      <c r="G47" s="40">
        <f t="shared" si="1"/>
        <v>0</v>
      </c>
    </row>
    <row r="48" spans="1:7" ht="15.75" x14ac:dyDescent="0.25">
      <c r="A48" s="35">
        <f t="array" ref="A48">VLOOKUP(B48,[6]Лист3!$C$4:$D$88,2,FALSE)</f>
        <v>44</v>
      </c>
      <c r="B48" s="36" t="s">
        <v>53</v>
      </c>
      <c r="C48" s="37">
        <v>439483400</v>
      </c>
      <c r="D48" s="37">
        <v>438238508.13999999</v>
      </c>
      <c r="E48" s="38">
        <v>39</v>
      </c>
      <c r="F48" s="39">
        <f t="shared" si="0"/>
        <v>2.8326254415980542E-3</v>
      </c>
      <c r="G48" s="40">
        <f t="shared" si="1"/>
        <v>0</v>
      </c>
    </row>
    <row r="49" spans="1:7" ht="15.75" x14ac:dyDescent="0.25">
      <c r="A49" s="35">
        <f t="array" ref="A49">VLOOKUP(B49,[6]Лист3!$C$4:$D$88,2,FALSE)</f>
        <v>45</v>
      </c>
      <c r="B49" s="36" t="s">
        <v>54</v>
      </c>
      <c r="C49" s="37">
        <v>242105200</v>
      </c>
      <c r="D49" s="37">
        <v>236485504</v>
      </c>
      <c r="E49" s="38">
        <v>40</v>
      </c>
      <c r="F49" s="39">
        <f t="shared" si="0"/>
        <v>2.3211793881337536E-2</v>
      </c>
      <c r="G49" s="40">
        <f t="shared" si="1"/>
        <v>0</v>
      </c>
    </row>
    <row r="50" spans="1:7" ht="15.75" x14ac:dyDescent="0.25">
      <c r="A50" s="35">
        <f t="array" ref="A50">VLOOKUP(B50,[6]Лист3!$C$4:$D$88,2,FALSE)</f>
        <v>46</v>
      </c>
      <c r="B50" s="36" t="s">
        <v>55</v>
      </c>
      <c r="C50" s="37">
        <v>170425000</v>
      </c>
      <c r="D50" s="37">
        <v>170229185.87</v>
      </c>
      <c r="E50" s="38">
        <v>41</v>
      </c>
      <c r="F50" s="39">
        <f t="shared" si="0"/>
        <v>1.148975385066717E-3</v>
      </c>
      <c r="G50" s="40">
        <f t="shared" si="1"/>
        <v>1</v>
      </c>
    </row>
    <row r="51" spans="1:7" ht="15.75" x14ac:dyDescent="0.25">
      <c r="A51" s="35">
        <f t="array" ref="A51">VLOOKUP(B51,[6]Лист3!$C$4:$D$88,2,FALSE)</f>
        <v>47</v>
      </c>
      <c r="B51" s="36" t="s">
        <v>56</v>
      </c>
      <c r="C51" s="37">
        <v>220486800</v>
      </c>
      <c r="D51" s="37">
        <v>218711385.61000001</v>
      </c>
      <c r="E51" s="38">
        <v>43</v>
      </c>
      <c r="F51" s="39">
        <f t="shared" si="0"/>
        <v>8.0522479803778989E-3</v>
      </c>
      <c r="G51" s="40">
        <f t="shared" si="1"/>
        <v>0</v>
      </c>
    </row>
    <row r="52" spans="1:7" ht="15.75" x14ac:dyDescent="0.25">
      <c r="A52" s="35">
        <f t="array" ref="A52">VLOOKUP(B52,[6]Лист3!$C$4:$D$88,2,FALSE)</f>
        <v>48</v>
      </c>
      <c r="B52" s="36" t="s">
        <v>57</v>
      </c>
      <c r="C52" s="37">
        <v>235435800</v>
      </c>
      <c r="D52" s="37">
        <v>233906717.68000001</v>
      </c>
      <c r="E52" s="38">
        <v>44</v>
      </c>
      <c r="F52" s="39">
        <f t="shared" si="0"/>
        <v>6.4946890829686603E-3</v>
      </c>
      <c r="G52" s="40">
        <f t="shared" si="1"/>
        <v>0</v>
      </c>
    </row>
    <row r="53" spans="1:7" ht="15.75" x14ac:dyDescent="0.25">
      <c r="A53" s="35">
        <f t="array" ref="A53">VLOOKUP(B53,[6]Лист3!$C$4:$D$88,2,FALSE)</f>
        <v>49</v>
      </c>
      <c r="B53" s="36" t="s">
        <v>58</v>
      </c>
      <c r="C53" s="37">
        <v>224084800</v>
      </c>
      <c r="D53" s="37">
        <v>220278318.87</v>
      </c>
      <c r="E53" s="38">
        <v>45</v>
      </c>
      <c r="F53" s="39">
        <f t="shared" si="0"/>
        <v>1.6986788617523344E-2</v>
      </c>
      <c r="G53" s="40">
        <f t="shared" si="1"/>
        <v>0</v>
      </c>
    </row>
    <row r="54" spans="1:7" ht="15.75" x14ac:dyDescent="0.25">
      <c r="A54" s="35">
        <f t="array" ref="A54">VLOOKUP(B54,[6]Лист3!$C$4:$D$88,2,FALSE)</f>
        <v>50</v>
      </c>
      <c r="B54" s="36" t="s">
        <v>59</v>
      </c>
      <c r="C54" s="37">
        <v>145856300</v>
      </c>
      <c r="D54" s="37">
        <v>140046852.25999999</v>
      </c>
      <c r="E54" s="38">
        <v>46</v>
      </c>
      <c r="F54" s="39">
        <f t="shared" si="0"/>
        <v>3.9829940427667569E-2</v>
      </c>
      <c r="G54" s="40">
        <f t="shared" si="1"/>
        <v>0</v>
      </c>
    </row>
    <row r="55" spans="1:7" ht="15.75" x14ac:dyDescent="0.25">
      <c r="A55" s="35">
        <f t="array" ref="A55">VLOOKUP(B55,[6]Лист3!$C$4:$D$88,2,FALSE)</f>
        <v>51</v>
      </c>
      <c r="B55" s="36" t="s">
        <v>60</v>
      </c>
      <c r="C55" s="37">
        <v>226794600</v>
      </c>
      <c r="D55" s="37">
        <v>222477976.88999999</v>
      </c>
      <c r="E55" s="38">
        <v>47</v>
      </c>
      <c r="F55" s="39">
        <f t="shared" si="0"/>
        <v>1.9033182932927037E-2</v>
      </c>
      <c r="G55" s="40">
        <f t="shared" si="1"/>
        <v>0</v>
      </c>
    </row>
    <row r="56" spans="1:7" ht="15.75" x14ac:dyDescent="0.25">
      <c r="A56" s="35">
        <f t="array" ref="A56">VLOOKUP(B56,[6]Лист3!$C$4:$D$88,2,FALSE)</f>
        <v>52</v>
      </c>
      <c r="B56" s="36" t="s">
        <v>61</v>
      </c>
      <c r="C56" s="37">
        <v>673847400</v>
      </c>
      <c r="D56" s="37">
        <v>671930516.34000003</v>
      </c>
      <c r="E56" s="38">
        <v>48</v>
      </c>
      <c r="F56" s="39">
        <f t="shared" si="0"/>
        <v>2.8446851022946242E-3</v>
      </c>
      <c r="G56" s="40">
        <f t="shared" si="1"/>
        <v>0</v>
      </c>
    </row>
    <row r="57" spans="1:7" ht="15.75" x14ac:dyDescent="0.25">
      <c r="A57" s="35">
        <f t="array" ref="A57">VLOOKUP(B57,[6]Лист3!$C$4:$D$88,2,FALSE)</f>
        <v>53</v>
      </c>
      <c r="B57" s="36" t="s">
        <v>62</v>
      </c>
      <c r="C57" s="37">
        <v>384868100</v>
      </c>
      <c r="D57" s="37">
        <v>378087929.92000002</v>
      </c>
      <c r="E57" s="38">
        <v>49</v>
      </c>
      <c r="F57" s="39">
        <f t="shared" si="0"/>
        <v>1.7616866869454711E-2</v>
      </c>
      <c r="G57" s="40">
        <f t="shared" si="1"/>
        <v>0</v>
      </c>
    </row>
    <row r="58" spans="1:7" ht="15.75" x14ac:dyDescent="0.25">
      <c r="A58" s="35">
        <f t="array" ref="A58">VLOOKUP(B58,[6]Лист3!$C$4:$D$88,2,FALSE)</f>
        <v>54</v>
      </c>
      <c r="B58" s="36" t="s">
        <v>63</v>
      </c>
      <c r="C58" s="37">
        <v>389803900</v>
      </c>
      <c r="D58" s="37">
        <v>385895805.24000001</v>
      </c>
      <c r="E58" s="38">
        <v>32</v>
      </c>
      <c r="F58" s="39">
        <f t="shared" si="0"/>
        <v>1.0025796971246287E-2</v>
      </c>
      <c r="G58" s="40">
        <f t="shared" si="1"/>
        <v>0</v>
      </c>
    </row>
    <row r="59" spans="1:7" ht="15.75" x14ac:dyDescent="0.25">
      <c r="A59" s="35">
        <f t="array" ref="A59">VLOOKUP(B59,[6]Лист3!$C$4:$D$88,2,FALSE)</f>
        <v>55</v>
      </c>
      <c r="B59" s="36" t="s">
        <v>64</v>
      </c>
      <c r="C59" s="37">
        <v>158925000</v>
      </c>
      <c r="D59" s="37">
        <v>156351844.09999999</v>
      </c>
      <c r="E59" s="38">
        <v>50</v>
      </c>
      <c r="F59" s="39">
        <f t="shared" si="0"/>
        <v>1.619100770803842E-2</v>
      </c>
      <c r="G59" s="40">
        <f t="shared" si="1"/>
        <v>0</v>
      </c>
    </row>
    <row r="60" spans="1:7" ht="15.75" x14ac:dyDescent="0.25">
      <c r="A60" s="35">
        <f t="array" ref="A60">VLOOKUP(B60,[6]Лист3!$C$4:$D$88,2,FALSE)</f>
        <v>56</v>
      </c>
      <c r="B60" s="36" t="s">
        <v>65</v>
      </c>
      <c r="C60" s="37">
        <v>452497600</v>
      </c>
      <c r="D60" s="37">
        <v>451727646.31999999</v>
      </c>
      <c r="E60" s="38">
        <v>51</v>
      </c>
      <c r="F60" s="39">
        <f t="shared" si="0"/>
        <v>1.701564118793132E-3</v>
      </c>
      <c r="G60" s="40">
        <f t="shared" si="1"/>
        <v>1</v>
      </c>
    </row>
    <row r="61" spans="1:7" ht="15.75" x14ac:dyDescent="0.25">
      <c r="A61" s="35">
        <f t="array" ref="A61">VLOOKUP(B61,[6]Лист3!$C$4:$D$88,2,FALSE)</f>
        <v>57</v>
      </c>
      <c r="B61" s="36" t="s">
        <v>66</v>
      </c>
      <c r="C61" s="37">
        <v>295499700</v>
      </c>
      <c r="D61" s="37">
        <v>294150167.38999999</v>
      </c>
      <c r="E61" s="38">
        <v>52</v>
      </c>
      <c r="F61" s="39">
        <f t="shared" si="0"/>
        <v>4.5669508632327355E-3</v>
      </c>
      <c r="G61" s="40">
        <f t="shared" si="1"/>
        <v>0</v>
      </c>
    </row>
    <row r="62" spans="1:7" ht="15.75" x14ac:dyDescent="0.25">
      <c r="A62" s="35">
        <f t="array" ref="A62">VLOOKUP(B62,[6]Лист3!$C$4:$D$88,2,FALSE)</f>
        <v>58</v>
      </c>
      <c r="B62" s="36" t="s">
        <v>67</v>
      </c>
      <c r="C62" s="37">
        <v>339075400</v>
      </c>
      <c r="D62" s="37">
        <v>337400961.19999999</v>
      </c>
      <c r="E62" s="38">
        <v>53</v>
      </c>
      <c r="F62" s="39">
        <f t="shared" si="0"/>
        <v>4.9382491327887891E-3</v>
      </c>
      <c r="G62" s="40">
        <f t="shared" si="1"/>
        <v>0</v>
      </c>
    </row>
    <row r="63" spans="1:7" ht="15.75" x14ac:dyDescent="0.25">
      <c r="A63" s="35">
        <f t="array" ref="A63">VLOOKUP(B63,[6]Лист3!$C$4:$D$88,2,FALSE)</f>
        <v>59</v>
      </c>
      <c r="B63" s="36" t="s">
        <v>68</v>
      </c>
      <c r="C63" s="37">
        <v>209227000</v>
      </c>
      <c r="D63" s="37">
        <v>208256193.72</v>
      </c>
      <c r="E63" s="38">
        <v>54</v>
      </c>
      <c r="F63" s="39">
        <f t="shared" si="0"/>
        <v>4.6399665435149437E-3</v>
      </c>
      <c r="G63" s="40">
        <f t="shared" si="1"/>
        <v>0</v>
      </c>
    </row>
    <row r="64" spans="1:7" ht="15.75" x14ac:dyDescent="0.25">
      <c r="A64" s="35">
        <f t="array" ref="A64">VLOOKUP(B64,[6]Лист3!$C$4:$D$88,2,FALSE)</f>
        <v>60</v>
      </c>
      <c r="B64" s="36" t="s">
        <v>69</v>
      </c>
      <c r="C64" s="37">
        <v>247396800</v>
      </c>
      <c r="D64" s="37">
        <v>245154501.46000001</v>
      </c>
      <c r="E64" s="38">
        <v>55</v>
      </c>
      <c r="F64" s="39">
        <f t="shared" si="0"/>
        <v>9.0635713153928901E-3</v>
      </c>
      <c r="G64" s="40">
        <f t="shared" si="1"/>
        <v>0</v>
      </c>
    </row>
    <row r="65" spans="1:7" ht="15.75" x14ac:dyDescent="0.25">
      <c r="A65" s="35">
        <f t="array" ref="A65">VLOOKUP(B65,[6]Лист3!$C$4:$D$88,2,FALSE)</f>
        <v>61</v>
      </c>
      <c r="B65" s="36" t="s">
        <v>70</v>
      </c>
      <c r="C65" s="37">
        <v>246122100</v>
      </c>
      <c r="D65" s="37">
        <v>244252766.22</v>
      </c>
      <c r="E65" s="38">
        <v>57</v>
      </c>
      <c r="F65" s="39">
        <f t="shared" si="0"/>
        <v>7.5951480179959506E-3</v>
      </c>
      <c r="G65" s="40">
        <f t="shared" si="1"/>
        <v>0</v>
      </c>
    </row>
    <row r="66" spans="1:7" ht="15.75" x14ac:dyDescent="0.25">
      <c r="A66" s="35">
        <f t="array" ref="A66">VLOOKUP(B66,[6]Лист3!$C$4:$D$88,2,FALSE)</f>
        <v>62</v>
      </c>
      <c r="B66" s="36" t="s">
        <v>71</v>
      </c>
      <c r="C66" s="37">
        <v>538594100</v>
      </c>
      <c r="D66" s="37">
        <v>538227616.65999997</v>
      </c>
      <c r="E66" s="38">
        <v>58</v>
      </c>
      <c r="F66" s="39">
        <f t="shared" si="0"/>
        <v>6.8044440145191597E-4</v>
      </c>
      <c r="G66" s="40">
        <f t="shared" si="1"/>
        <v>1</v>
      </c>
    </row>
    <row r="67" spans="1:7" ht="15.75" x14ac:dyDescent="0.25">
      <c r="A67" s="35">
        <f t="array" ref="A67">VLOOKUP(B67,[6]Лист3!$C$4:$D$88,2,FALSE)</f>
        <v>63</v>
      </c>
      <c r="B67" s="36" t="s">
        <v>72</v>
      </c>
      <c r="C67" s="37">
        <v>214048100</v>
      </c>
      <c r="D67" s="37">
        <v>212802043.94</v>
      </c>
      <c r="E67" s="38">
        <v>59</v>
      </c>
      <c r="F67" s="39">
        <f t="shared" si="0"/>
        <v>5.8213834180261461E-3</v>
      </c>
      <c r="G67" s="40">
        <f t="shared" si="1"/>
        <v>0</v>
      </c>
    </row>
    <row r="68" spans="1:7" ht="15.75" x14ac:dyDescent="0.25">
      <c r="A68" s="35">
        <f t="array" ref="A68">VLOOKUP(B68,[6]Лист3!$C$4:$D$88,2,FALSE)</f>
        <v>64</v>
      </c>
      <c r="B68" s="36" t="s">
        <v>73</v>
      </c>
      <c r="C68" s="37">
        <v>299298900</v>
      </c>
      <c r="D68" s="37">
        <v>298522752.23000002</v>
      </c>
      <c r="E68" s="38">
        <v>42</v>
      </c>
      <c r="F68" s="39">
        <f t="shared" si="0"/>
        <v>2.593219587509279E-3</v>
      </c>
      <c r="G68" s="40">
        <f t="shared" si="1"/>
        <v>0</v>
      </c>
    </row>
    <row r="69" spans="1:7" ht="15.75" x14ac:dyDescent="0.25">
      <c r="A69" s="35">
        <f t="array" ref="A69">VLOOKUP(B69,[6]Лист3!$C$4:$D$88,2,FALSE)</f>
        <v>65</v>
      </c>
      <c r="B69" s="36" t="s">
        <v>74</v>
      </c>
      <c r="C69" s="37">
        <v>348522200</v>
      </c>
      <c r="D69" s="37">
        <v>346958361.48000002</v>
      </c>
      <c r="E69" s="38">
        <v>60</v>
      </c>
      <c r="F69" s="39">
        <f t="shared" ref="F69:F89" si="2">(C69-D69)/C69</f>
        <v>4.4870556882746094E-3</v>
      </c>
      <c r="G69" s="40">
        <f t="shared" ref="G69:G89" si="3">IF(F69&lt;0.2%,1,0)</f>
        <v>0</v>
      </c>
    </row>
    <row r="70" spans="1:7" ht="15.75" x14ac:dyDescent="0.25">
      <c r="A70" s="35">
        <f t="array" ref="A70">VLOOKUP(B70,[6]Лист3!$C$4:$D$88,2,FALSE)</f>
        <v>66</v>
      </c>
      <c r="B70" s="36" t="s">
        <v>75</v>
      </c>
      <c r="C70" s="37">
        <v>209788200</v>
      </c>
      <c r="D70" s="37">
        <v>208877881.19</v>
      </c>
      <c r="E70" s="38">
        <v>61</v>
      </c>
      <c r="F70" s="39">
        <f t="shared" si="2"/>
        <v>4.3392278974699354E-3</v>
      </c>
      <c r="G70" s="40">
        <f t="shared" si="3"/>
        <v>0</v>
      </c>
    </row>
    <row r="71" spans="1:7" ht="15.75" x14ac:dyDescent="0.25">
      <c r="A71" s="35">
        <f t="array" ref="A71">VLOOKUP(B71,[6]Лист3!$C$4:$D$88,2,FALSE)</f>
        <v>67</v>
      </c>
      <c r="B71" s="36" t="s">
        <v>76</v>
      </c>
      <c r="C71" s="37">
        <v>469497200</v>
      </c>
      <c r="D71" s="37">
        <v>467701283.82999998</v>
      </c>
      <c r="E71" s="38">
        <v>62</v>
      </c>
      <c r="F71" s="39">
        <f t="shared" si="2"/>
        <v>3.8251903738723398E-3</v>
      </c>
      <c r="G71" s="40">
        <f t="shared" si="3"/>
        <v>0</v>
      </c>
    </row>
    <row r="72" spans="1:7" ht="15.75" x14ac:dyDescent="0.25">
      <c r="A72" s="35">
        <f t="array" ref="A72">VLOOKUP(B72,[6]Лист3!$C$4:$D$88,2,FALSE)</f>
        <v>68</v>
      </c>
      <c r="B72" s="36" t="s">
        <v>77</v>
      </c>
      <c r="C72" s="37">
        <v>172083000</v>
      </c>
      <c r="D72" s="37">
        <v>171174078.66999999</v>
      </c>
      <c r="E72" s="38">
        <v>63</v>
      </c>
      <c r="F72" s="39">
        <f t="shared" si="2"/>
        <v>5.2818775242180404E-3</v>
      </c>
      <c r="G72" s="40">
        <f t="shared" si="3"/>
        <v>0</v>
      </c>
    </row>
    <row r="73" spans="1:7" ht="15.75" x14ac:dyDescent="0.25">
      <c r="A73" s="35">
        <f t="array" ref="A73">VLOOKUP(B73,[6]Лист3!$C$4:$D$88,2,FALSE)</f>
        <v>69</v>
      </c>
      <c r="B73" s="36" t="s">
        <v>78</v>
      </c>
      <c r="C73" s="37">
        <v>228990100</v>
      </c>
      <c r="D73" s="37">
        <v>228316363.18000001</v>
      </c>
      <c r="E73" s="38">
        <v>64</v>
      </c>
      <c r="F73" s="39">
        <f t="shared" si="2"/>
        <v>2.9422093793574169E-3</v>
      </c>
      <c r="G73" s="40">
        <f t="shared" si="3"/>
        <v>0</v>
      </c>
    </row>
    <row r="74" spans="1:7" ht="15.75" x14ac:dyDescent="0.25">
      <c r="A74" s="35">
        <f t="array" ref="A74">VLOOKUP(B74,[6]Лист3!$C$4:$D$88,2,FALSE)</f>
        <v>70</v>
      </c>
      <c r="B74" s="36" t="s">
        <v>79</v>
      </c>
      <c r="C74" s="37">
        <v>265227400</v>
      </c>
      <c r="D74" s="37">
        <v>261027286.38999999</v>
      </c>
      <c r="E74" s="38">
        <v>36</v>
      </c>
      <c r="F74" s="39">
        <f t="shared" si="2"/>
        <v>1.5835896328961541E-2</v>
      </c>
      <c r="G74" s="40">
        <f t="shared" si="3"/>
        <v>0</v>
      </c>
    </row>
    <row r="75" spans="1:7" ht="15.75" x14ac:dyDescent="0.25">
      <c r="A75" s="35">
        <f t="array" ref="A75">VLOOKUP(B75,[6]Лист3!$C$4:$D$88,2,FALSE)</f>
        <v>71</v>
      </c>
      <c r="B75" s="36" t="s">
        <v>80</v>
      </c>
      <c r="C75" s="37">
        <v>219569100</v>
      </c>
      <c r="D75" s="37">
        <v>218101964.34</v>
      </c>
      <c r="E75" s="38">
        <v>65</v>
      </c>
      <c r="F75" s="39">
        <f t="shared" si="2"/>
        <v>6.6818858391276209E-3</v>
      </c>
      <c r="G75" s="40">
        <f t="shared" si="3"/>
        <v>0</v>
      </c>
    </row>
    <row r="76" spans="1:7" ht="15.75" x14ac:dyDescent="0.25">
      <c r="A76" s="35">
        <f t="array" ref="A76">VLOOKUP(B76,[6]Лист3!$C$4:$D$88,2,FALSE)</f>
        <v>72</v>
      </c>
      <c r="B76" s="36" t="s">
        <v>81</v>
      </c>
      <c r="C76" s="37">
        <v>198153500</v>
      </c>
      <c r="D76" s="37">
        <v>197142722.87</v>
      </c>
      <c r="E76" s="38">
        <v>66</v>
      </c>
      <c r="F76" s="39">
        <f t="shared" si="2"/>
        <v>5.1009804520232814E-3</v>
      </c>
      <c r="G76" s="40">
        <f t="shared" si="3"/>
        <v>0</v>
      </c>
    </row>
    <row r="77" spans="1:7" ht="15.75" x14ac:dyDescent="0.25">
      <c r="A77" s="35">
        <f t="array" ref="A77">VLOOKUP(B77,[6]Лист3!$C$4:$D$88,2,FALSE)</f>
        <v>73</v>
      </c>
      <c r="B77" s="36" t="s">
        <v>82</v>
      </c>
      <c r="C77" s="37">
        <v>137192400</v>
      </c>
      <c r="D77" s="37">
        <v>137001647.55000001</v>
      </c>
      <c r="E77" s="38">
        <v>67</v>
      </c>
      <c r="F77" s="39">
        <f t="shared" si="2"/>
        <v>1.3904009988890643E-3</v>
      </c>
      <c r="G77" s="40">
        <f t="shared" si="3"/>
        <v>1</v>
      </c>
    </row>
    <row r="78" spans="1:7" ht="15.75" x14ac:dyDescent="0.25">
      <c r="A78" s="35">
        <f t="array" ref="A78">VLOOKUP(B78,[6]Лист3!$C$4:$D$88,2,FALSE)</f>
        <v>74</v>
      </c>
      <c r="B78" s="36" t="s">
        <v>83</v>
      </c>
      <c r="C78" s="37">
        <v>213994900</v>
      </c>
      <c r="D78" s="37">
        <v>213640308.50999999</v>
      </c>
      <c r="E78" s="38">
        <v>68</v>
      </c>
      <c r="F78" s="39">
        <f t="shared" si="2"/>
        <v>1.6570090689077615E-3</v>
      </c>
      <c r="G78" s="40">
        <f t="shared" si="3"/>
        <v>1</v>
      </c>
    </row>
    <row r="79" spans="1:7" ht="15.75" x14ac:dyDescent="0.25">
      <c r="A79" s="35">
        <f t="array" ref="A79">VLOOKUP(B79,[6]Лист3!$C$4:$D$88,2,FALSE)</f>
        <v>75</v>
      </c>
      <c r="B79" s="36" t="s">
        <v>84</v>
      </c>
      <c r="C79" s="37">
        <v>348527300</v>
      </c>
      <c r="D79" s="37">
        <v>346717981.35000002</v>
      </c>
      <c r="E79" s="38">
        <v>69</v>
      </c>
      <c r="F79" s="39">
        <f t="shared" si="2"/>
        <v>5.191325471490974E-3</v>
      </c>
      <c r="G79" s="40">
        <f t="shared" si="3"/>
        <v>0</v>
      </c>
    </row>
    <row r="80" spans="1:7" ht="15.75" x14ac:dyDescent="0.25">
      <c r="A80" s="35">
        <f t="array" ref="A80">VLOOKUP(B80,[6]Лист3!$C$4:$D$88,2,FALSE)</f>
        <v>76</v>
      </c>
      <c r="B80" s="36" t="s">
        <v>85</v>
      </c>
      <c r="C80" s="37">
        <v>136813900</v>
      </c>
      <c r="D80" s="37">
        <v>136375361.97</v>
      </c>
      <c r="E80" s="38">
        <v>71</v>
      </c>
      <c r="F80" s="39">
        <f t="shared" si="2"/>
        <v>3.2053616628135093E-3</v>
      </c>
      <c r="G80" s="40">
        <f t="shared" si="3"/>
        <v>0</v>
      </c>
    </row>
    <row r="81" spans="1:7" ht="15.75" x14ac:dyDescent="0.25">
      <c r="A81" s="35">
        <f t="array" ref="A81">VLOOKUP(B81,[6]Лист3!$C$4:$D$88,2,FALSE)</f>
        <v>77</v>
      </c>
      <c r="B81" s="36" t="s">
        <v>86</v>
      </c>
      <c r="C81" s="37">
        <v>739466000</v>
      </c>
      <c r="D81" s="37">
        <v>733639420.03999996</v>
      </c>
      <c r="E81" s="38">
        <v>73</v>
      </c>
      <c r="F81" s="39">
        <f t="shared" si="2"/>
        <v>7.8794426789061817E-3</v>
      </c>
      <c r="G81" s="40">
        <f t="shared" si="3"/>
        <v>0</v>
      </c>
    </row>
    <row r="82" spans="1:7" ht="15.75" x14ac:dyDescent="0.25">
      <c r="A82" s="35">
        <f t="array" ref="A82">VLOOKUP(B82,[6]Лист3!$C$4:$D$88,2,FALSE)</f>
        <v>78</v>
      </c>
      <c r="B82" s="36" t="s">
        <v>87</v>
      </c>
      <c r="C82" s="37">
        <v>419526800</v>
      </c>
      <c r="D82" s="37">
        <v>418397138.92000002</v>
      </c>
      <c r="E82" s="38">
        <v>72</v>
      </c>
      <c r="F82" s="39">
        <f t="shared" si="2"/>
        <v>2.6927030168274906E-3</v>
      </c>
      <c r="G82" s="40">
        <f t="shared" si="3"/>
        <v>0</v>
      </c>
    </row>
    <row r="83" spans="1:7" ht="15.75" x14ac:dyDescent="0.25">
      <c r="A83" s="35">
        <f t="array" ref="A83">VLOOKUP(B83,[6]Лист3!$C$4:$D$88,2,FALSE)</f>
        <v>79</v>
      </c>
      <c r="B83" s="36" t="s">
        <v>88</v>
      </c>
      <c r="C83" s="37">
        <v>127741700</v>
      </c>
      <c r="D83" s="37">
        <v>127536974.27</v>
      </c>
      <c r="E83" s="38">
        <v>74</v>
      </c>
      <c r="F83" s="39">
        <f t="shared" si="2"/>
        <v>1.6026538710538858E-3</v>
      </c>
      <c r="G83" s="40">
        <f t="shared" si="3"/>
        <v>1</v>
      </c>
    </row>
    <row r="84" spans="1:7" ht="15.75" x14ac:dyDescent="0.25">
      <c r="A84" s="35">
        <f t="array" ref="A84">VLOOKUP(B84,[6]Лист3!$C$4:$D$88,2,FALSE)</f>
        <v>80</v>
      </c>
      <c r="B84" s="36" t="s">
        <v>89</v>
      </c>
      <c r="C84" s="37">
        <v>250981500</v>
      </c>
      <c r="D84" s="37">
        <v>249981779.77000001</v>
      </c>
      <c r="E84" s="38">
        <v>75</v>
      </c>
      <c r="F84" s="39">
        <f t="shared" si="2"/>
        <v>3.9832427091239363E-3</v>
      </c>
      <c r="G84" s="40">
        <f t="shared" si="3"/>
        <v>0</v>
      </c>
    </row>
    <row r="85" spans="1:7" ht="15.75" x14ac:dyDescent="0.25">
      <c r="A85" s="35">
        <f t="array" ref="A85">VLOOKUP(B85,[6]Лист3!$C$4:$D$88,2,FALSE)</f>
        <v>81</v>
      </c>
      <c r="B85" s="36" t="s">
        <v>90</v>
      </c>
      <c r="C85" s="37">
        <v>80152100</v>
      </c>
      <c r="D85" s="37">
        <v>79823149.400000006</v>
      </c>
      <c r="E85" s="38">
        <v>78</v>
      </c>
      <c r="F85" s="39">
        <f t="shared" si="2"/>
        <v>4.104079618625015E-3</v>
      </c>
      <c r="G85" s="40">
        <f t="shared" si="3"/>
        <v>0</v>
      </c>
    </row>
    <row r="86" spans="1:7" ht="15.75" x14ac:dyDescent="0.25">
      <c r="A86" s="35">
        <f t="array" ref="A86">VLOOKUP(B86,[6]Лист3!$C$4:$D$88,2,FALSE)</f>
        <v>82</v>
      </c>
      <c r="B86" s="36" t="s">
        <v>91</v>
      </c>
      <c r="C86" s="37">
        <v>326159200</v>
      </c>
      <c r="D86" s="37">
        <v>324999063.97000003</v>
      </c>
      <c r="E86" s="38">
        <v>87</v>
      </c>
      <c r="F86" s="39">
        <f t="shared" si="2"/>
        <v>3.5569624588237016E-3</v>
      </c>
      <c r="G86" s="40">
        <f t="shared" si="3"/>
        <v>0</v>
      </c>
    </row>
    <row r="87" spans="1:7" ht="15.75" x14ac:dyDescent="0.25">
      <c r="A87" s="35">
        <f t="array" ref="A87">VLOOKUP(B87,[6]Лист3!$C$4:$D$88,2,FALSE)</f>
        <v>83</v>
      </c>
      <c r="B87" s="36" t="s">
        <v>92</v>
      </c>
      <c r="C87" s="37">
        <v>131980400</v>
      </c>
      <c r="D87" s="37">
        <v>128739495.48</v>
      </c>
      <c r="E87" s="38">
        <v>88</v>
      </c>
      <c r="F87" s="39">
        <f t="shared" si="2"/>
        <v>2.4555953156680809E-2</v>
      </c>
      <c r="G87" s="40">
        <f t="shared" si="3"/>
        <v>0</v>
      </c>
    </row>
    <row r="88" spans="1:7" ht="15.75" x14ac:dyDescent="0.25">
      <c r="A88" s="35">
        <f t="array" ref="A88">VLOOKUP(B88,[6]Лист3!$C$4:$D$88,2,FALSE)</f>
        <v>84</v>
      </c>
      <c r="B88" s="36" t="s">
        <v>93</v>
      </c>
      <c r="C88" s="37">
        <v>203747000</v>
      </c>
      <c r="D88" s="37">
        <v>203462696.08000001</v>
      </c>
      <c r="E88" s="38">
        <v>90</v>
      </c>
      <c r="F88" s="39">
        <f t="shared" si="2"/>
        <v>1.3953772080079064E-3</v>
      </c>
      <c r="G88" s="40">
        <f t="shared" si="3"/>
        <v>1</v>
      </c>
    </row>
    <row r="89" spans="1:7" ht="15.75" x14ac:dyDescent="0.25">
      <c r="A89" s="35">
        <f t="array" ref="A89">VLOOKUP(B89,[6]Лист3!$C$4:$D$88,2,FALSE)</f>
        <v>85</v>
      </c>
      <c r="B89" s="36" t="s">
        <v>94</v>
      </c>
      <c r="C89" s="37">
        <v>407042500</v>
      </c>
      <c r="D89" s="37">
        <v>405925135.52999997</v>
      </c>
      <c r="E89" s="38">
        <v>73</v>
      </c>
      <c r="F89" s="39">
        <f t="shared" si="2"/>
        <v>2.7450805996917485E-3</v>
      </c>
      <c r="G89" s="40">
        <f t="shared" si="3"/>
        <v>0</v>
      </c>
    </row>
    <row r="90" spans="1:7" ht="13.5" thickBot="1" x14ac:dyDescent="0.25">
      <c r="A90" s="35"/>
      <c r="B90" s="41" t="s">
        <v>95</v>
      </c>
      <c r="C90" s="42">
        <f>SUM(C5:C89)</f>
        <v>24168634000</v>
      </c>
      <c r="D90" s="42">
        <f>SUM(D5:D89)</f>
        <v>23914438828.429996</v>
      </c>
      <c r="E90" s="35"/>
      <c r="F90" s="43"/>
      <c r="G90" s="44"/>
    </row>
    <row r="92" spans="1:7" ht="15" x14ac:dyDescent="0.25">
      <c r="D92" s="240" t="s">
        <v>244</v>
      </c>
      <c r="F92" s="237">
        <f>MAX(F5:F89)</f>
        <v>0.17986445265557377</v>
      </c>
    </row>
    <row r="93" spans="1:7" ht="15" x14ac:dyDescent="0.25">
      <c r="D93" s="241" t="s">
        <v>245</v>
      </c>
      <c r="F93" s="237">
        <f>MIN(F5:F89)</f>
        <v>4.1074553280211665E-5</v>
      </c>
    </row>
    <row r="94" spans="1:7" ht="15" x14ac:dyDescent="0.25">
      <c r="D94" s="241" t="s">
        <v>246</v>
      </c>
      <c r="F94" s="237">
        <f>MEDIAN(F5:F89)</f>
        <v>4.6128379747397592E-3</v>
      </c>
    </row>
    <row r="95" spans="1:7" ht="15" x14ac:dyDescent="0.25">
      <c r="D95" s="241" t="s">
        <v>247</v>
      </c>
      <c r="F95" s="237">
        <f>AVERAGE(F5:F89)</f>
        <v>9.6684645270712494E-3</v>
      </c>
    </row>
    <row r="96" spans="1:7" ht="15" x14ac:dyDescent="0.25">
      <c r="D96" s="241"/>
      <c r="F96" s="238"/>
    </row>
  </sheetData>
  <autoFilter ref="A3:G90">
    <sortState ref="A8:G94">
      <sortCondition ref="A7"/>
    </sortState>
  </autoFilter>
  <pageMargins left="0.78740157480314965" right="0.39370078740157483" top="0.39370078740157483" bottom="0.39370078740157483" header="0" footer="0.51181102362204722"/>
  <pageSetup paperSize="9" orientation="portrait" horizontalDpi="1200" verticalDpi="1200"/>
  <headerFooter alignWithMargins="0">
    <oddFooter>Страница &amp;P из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zoomScaleNormal="100" zoomScalePageLayoutView="120" workbookViewId="0">
      <selection activeCell="F9" sqref="F9"/>
    </sheetView>
  </sheetViews>
  <sheetFormatPr defaultColWidth="10.125" defaultRowHeight="12.75" x14ac:dyDescent="0.2"/>
  <cols>
    <col min="1" max="1" width="5.625" style="23" customWidth="1"/>
    <col min="2" max="2" width="64.5" style="23" customWidth="1"/>
    <col min="3" max="3" width="33.875" style="23" customWidth="1"/>
    <col min="4" max="4" width="32" style="23" customWidth="1"/>
    <col min="5" max="5" width="22.5" style="23" customWidth="1"/>
    <col min="6" max="6" width="17.5" style="23" customWidth="1"/>
    <col min="7" max="7" width="10.125" style="23"/>
    <col min="8" max="8" width="14.125" style="23" bestFit="1" customWidth="1"/>
    <col min="9" max="16384" width="10.125" style="23"/>
  </cols>
  <sheetData>
    <row r="1" spans="1:8" ht="47.25" customHeight="1" x14ac:dyDescent="0.25">
      <c r="B1" s="256" t="s">
        <v>248</v>
      </c>
      <c r="C1" s="256"/>
      <c r="D1" s="256"/>
      <c r="E1" s="256"/>
      <c r="F1" s="256"/>
    </row>
    <row r="2" spans="1:8" ht="5.25" customHeight="1" thickBot="1" x14ac:dyDescent="0.25">
      <c r="A2" s="45"/>
    </row>
    <row r="3" spans="1:8" ht="44.25" customHeight="1" x14ac:dyDescent="0.2">
      <c r="A3" s="46" t="s">
        <v>100</v>
      </c>
      <c r="B3" s="4" t="s">
        <v>96</v>
      </c>
      <c r="C3" s="47" t="s">
        <v>115</v>
      </c>
      <c r="D3" s="48" t="s">
        <v>116</v>
      </c>
      <c r="E3" s="56" t="s">
        <v>113</v>
      </c>
      <c r="F3" s="59" t="s">
        <v>6</v>
      </c>
    </row>
    <row r="4" spans="1:8" ht="27.75" customHeight="1" x14ac:dyDescent="0.2">
      <c r="A4" s="49">
        <v>1</v>
      </c>
      <c r="B4" s="27">
        <v>2</v>
      </c>
      <c r="C4" s="49">
        <v>3</v>
      </c>
      <c r="D4" s="27">
        <v>4</v>
      </c>
      <c r="E4" s="57" t="s">
        <v>112</v>
      </c>
      <c r="F4" s="60" t="s">
        <v>114</v>
      </c>
    </row>
    <row r="5" spans="1:8" ht="15.75" x14ac:dyDescent="0.25">
      <c r="A5" s="35">
        <v>1</v>
      </c>
      <c r="B5" s="36" t="s">
        <v>10</v>
      </c>
      <c r="C5" s="50">
        <v>883573.41999999993</v>
      </c>
      <c r="D5" s="50">
        <v>182834.79</v>
      </c>
      <c r="E5" s="58">
        <f>ROUND(IFERROR(D5/C5,0),2)</f>
        <v>0.21</v>
      </c>
      <c r="F5" s="61">
        <f>IF(E5=100%,1,IF(AND(C5=0,D5=0),1,0))</f>
        <v>0</v>
      </c>
      <c r="H5" s="51"/>
    </row>
    <row r="6" spans="1:8" ht="15.75" x14ac:dyDescent="0.25">
      <c r="A6" s="35">
        <v>2</v>
      </c>
      <c r="B6" s="52" t="s">
        <v>11</v>
      </c>
      <c r="C6" s="50">
        <v>59895.5</v>
      </c>
      <c r="D6" s="50">
        <v>0</v>
      </c>
      <c r="E6" s="58">
        <f t="shared" ref="E6:E69" si="0">ROUND(IFERROR(D6/C6,0),2)</f>
        <v>0</v>
      </c>
      <c r="F6" s="61">
        <f>IF(E6=100%,1,IF(AND(C6=0,D6=0),1,0))</f>
        <v>0</v>
      </c>
    </row>
    <row r="7" spans="1:8" ht="15.75" x14ac:dyDescent="0.25">
      <c r="A7" s="35">
        <v>3</v>
      </c>
      <c r="B7" s="52" t="s">
        <v>12</v>
      </c>
      <c r="C7" s="50">
        <v>2595943.9300000006</v>
      </c>
      <c r="D7" s="50">
        <v>65833.39</v>
      </c>
      <c r="E7" s="58">
        <f t="shared" si="0"/>
        <v>0.03</v>
      </c>
      <c r="F7" s="61">
        <f t="shared" ref="F7:F70" si="1">IF(E7=100%,1,IF(AND(C7=0,D7=0),1,0))</f>
        <v>0</v>
      </c>
      <c r="H7" s="51"/>
    </row>
    <row r="8" spans="1:8" ht="15.75" x14ac:dyDescent="0.25">
      <c r="A8" s="35">
        <v>4</v>
      </c>
      <c r="B8" s="52" t="s">
        <v>13</v>
      </c>
      <c r="C8" s="50">
        <v>43823.270000000004</v>
      </c>
      <c r="D8" s="50">
        <v>32259.160000000003</v>
      </c>
      <c r="E8" s="58">
        <f t="shared" si="0"/>
        <v>0.74</v>
      </c>
      <c r="F8" s="61">
        <f t="shared" si="1"/>
        <v>0</v>
      </c>
    </row>
    <row r="9" spans="1:8" ht="15.75" x14ac:dyDescent="0.25">
      <c r="A9" s="35">
        <v>5</v>
      </c>
      <c r="B9" s="52" t="s">
        <v>14</v>
      </c>
      <c r="C9" s="50">
        <v>0</v>
      </c>
      <c r="D9" s="50">
        <v>0</v>
      </c>
      <c r="E9" s="58">
        <f>ROUND(IFERROR(D9/C9,0),2)</f>
        <v>0</v>
      </c>
      <c r="F9" s="61">
        <f t="shared" si="1"/>
        <v>1</v>
      </c>
    </row>
    <row r="10" spans="1:8" ht="15.75" x14ac:dyDescent="0.25">
      <c r="A10" s="35">
        <v>6</v>
      </c>
      <c r="B10" s="52" t="s">
        <v>15</v>
      </c>
      <c r="C10" s="50">
        <v>0</v>
      </c>
      <c r="D10" s="50">
        <v>0</v>
      </c>
      <c r="E10" s="58">
        <f t="shared" si="0"/>
        <v>0</v>
      </c>
      <c r="F10" s="61">
        <f t="shared" si="1"/>
        <v>1</v>
      </c>
    </row>
    <row r="11" spans="1:8" ht="15.75" x14ac:dyDescent="0.25">
      <c r="A11" s="35">
        <v>7</v>
      </c>
      <c r="B11" s="52" t="s">
        <v>16</v>
      </c>
      <c r="C11" s="50">
        <v>753144.28</v>
      </c>
      <c r="D11" s="50">
        <v>611696.88</v>
      </c>
      <c r="E11" s="58">
        <f t="shared" si="0"/>
        <v>0.81</v>
      </c>
      <c r="F11" s="61">
        <f t="shared" si="1"/>
        <v>0</v>
      </c>
    </row>
    <row r="12" spans="1:8" ht="15.75" x14ac:dyDescent="0.25">
      <c r="A12" s="35">
        <v>8</v>
      </c>
      <c r="B12" s="52" t="s">
        <v>17</v>
      </c>
      <c r="C12" s="50">
        <v>0</v>
      </c>
      <c r="D12" s="50">
        <v>0</v>
      </c>
      <c r="E12" s="58">
        <f>ROUND(IFERROR(D12/C12,0),2)</f>
        <v>0</v>
      </c>
      <c r="F12" s="61">
        <f t="shared" si="1"/>
        <v>1</v>
      </c>
    </row>
    <row r="13" spans="1:8" ht="15.75" x14ac:dyDescent="0.25">
      <c r="A13" s="35">
        <v>9</v>
      </c>
      <c r="B13" s="52" t="s">
        <v>18</v>
      </c>
      <c r="C13" s="50">
        <v>0</v>
      </c>
      <c r="D13" s="50">
        <v>0</v>
      </c>
      <c r="E13" s="58">
        <f t="shared" si="0"/>
        <v>0</v>
      </c>
      <c r="F13" s="61">
        <f t="shared" si="1"/>
        <v>1</v>
      </c>
    </row>
    <row r="14" spans="1:8" ht="15.75" x14ac:dyDescent="0.25">
      <c r="A14" s="35">
        <v>10</v>
      </c>
      <c r="B14" s="52" t="s">
        <v>19</v>
      </c>
      <c r="C14" s="50">
        <v>456333.07</v>
      </c>
      <c r="D14" s="50">
        <v>44663.519999999997</v>
      </c>
      <c r="E14" s="58">
        <f t="shared" si="0"/>
        <v>0.1</v>
      </c>
      <c r="F14" s="61">
        <f t="shared" si="1"/>
        <v>0</v>
      </c>
    </row>
    <row r="15" spans="1:8" ht="15.75" x14ac:dyDescent="0.25">
      <c r="A15" s="35">
        <v>11</v>
      </c>
      <c r="B15" s="52" t="s">
        <v>20</v>
      </c>
      <c r="C15" s="50">
        <v>798047.77999999991</v>
      </c>
      <c r="D15" s="50">
        <v>239887.50999999992</v>
      </c>
      <c r="E15" s="58">
        <f t="shared" si="0"/>
        <v>0.3</v>
      </c>
      <c r="F15" s="61">
        <f t="shared" si="1"/>
        <v>0</v>
      </c>
    </row>
    <row r="16" spans="1:8" ht="15.75" x14ac:dyDescent="0.25">
      <c r="A16" s="35">
        <v>12</v>
      </c>
      <c r="B16" s="52" t="s">
        <v>21</v>
      </c>
      <c r="C16" s="50">
        <v>1121165.54</v>
      </c>
      <c r="D16" s="50">
        <v>56273.75</v>
      </c>
      <c r="E16" s="58">
        <f t="shared" si="0"/>
        <v>0.05</v>
      </c>
      <c r="F16" s="61">
        <f t="shared" si="1"/>
        <v>0</v>
      </c>
    </row>
    <row r="17" spans="1:6" ht="15.75" x14ac:dyDescent="0.25">
      <c r="A17" s="35">
        <v>13</v>
      </c>
      <c r="B17" s="52" t="s">
        <v>22</v>
      </c>
      <c r="C17" s="50">
        <v>1426491.83</v>
      </c>
      <c r="D17" s="50">
        <v>432565.21</v>
      </c>
      <c r="E17" s="58">
        <f t="shared" si="0"/>
        <v>0.3</v>
      </c>
      <c r="F17" s="61">
        <f t="shared" si="1"/>
        <v>0</v>
      </c>
    </row>
    <row r="18" spans="1:6" ht="15.75" x14ac:dyDescent="0.25">
      <c r="A18" s="35">
        <v>14</v>
      </c>
      <c r="B18" s="52" t="s">
        <v>23</v>
      </c>
      <c r="C18" s="50">
        <v>1800789.5</v>
      </c>
      <c r="D18" s="50">
        <v>119600.43000000001</v>
      </c>
      <c r="E18" s="58">
        <f t="shared" si="0"/>
        <v>7.0000000000000007E-2</v>
      </c>
      <c r="F18" s="61">
        <f t="shared" si="1"/>
        <v>0</v>
      </c>
    </row>
    <row r="19" spans="1:6" ht="15.75" x14ac:dyDescent="0.25">
      <c r="A19" s="35">
        <v>15</v>
      </c>
      <c r="B19" s="52" t="s">
        <v>24</v>
      </c>
      <c r="C19" s="50">
        <v>0</v>
      </c>
      <c r="D19" s="50">
        <v>0</v>
      </c>
      <c r="E19" s="58">
        <f t="shared" si="0"/>
        <v>0</v>
      </c>
      <c r="F19" s="61">
        <f t="shared" si="1"/>
        <v>1</v>
      </c>
    </row>
    <row r="20" spans="1:6" ht="15.75" x14ac:dyDescent="0.25">
      <c r="A20" s="35">
        <v>16</v>
      </c>
      <c r="B20" s="52" t="s">
        <v>25</v>
      </c>
      <c r="C20" s="50">
        <v>915874.55</v>
      </c>
      <c r="D20" s="50">
        <v>128943.26</v>
      </c>
      <c r="E20" s="58">
        <f t="shared" si="0"/>
        <v>0.14000000000000001</v>
      </c>
      <c r="F20" s="61">
        <f t="shared" si="1"/>
        <v>0</v>
      </c>
    </row>
    <row r="21" spans="1:6" ht="15.75" x14ac:dyDescent="0.25">
      <c r="A21" s="35">
        <v>17</v>
      </c>
      <c r="B21" s="52" t="s">
        <v>26</v>
      </c>
      <c r="C21" s="50">
        <v>0</v>
      </c>
      <c r="D21" s="50">
        <v>0</v>
      </c>
      <c r="E21" s="58">
        <f t="shared" si="0"/>
        <v>0</v>
      </c>
      <c r="F21" s="61">
        <f t="shared" si="1"/>
        <v>1</v>
      </c>
    </row>
    <row r="22" spans="1:6" ht="15.75" x14ac:dyDescent="0.25">
      <c r="A22" s="35">
        <v>18</v>
      </c>
      <c r="B22" s="52" t="s">
        <v>27</v>
      </c>
      <c r="C22" s="50">
        <v>9720</v>
      </c>
      <c r="D22" s="50">
        <v>0</v>
      </c>
      <c r="E22" s="58">
        <f t="shared" si="0"/>
        <v>0</v>
      </c>
      <c r="F22" s="61">
        <f t="shared" si="1"/>
        <v>0</v>
      </c>
    </row>
    <row r="23" spans="1:6" ht="15.75" x14ac:dyDescent="0.25">
      <c r="A23" s="35">
        <v>19</v>
      </c>
      <c r="B23" s="52" t="s">
        <v>28</v>
      </c>
      <c r="C23" s="50">
        <v>309620.55</v>
      </c>
      <c r="D23" s="50">
        <v>253250.37</v>
      </c>
      <c r="E23" s="58">
        <f t="shared" si="0"/>
        <v>0.82</v>
      </c>
      <c r="F23" s="61">
        <f t="shared" si="1"/>
        <v>0</v>
      </c>
    </row>
    <row r="24" spans="1:6" ht="15.75" x14ac:dyDescent="0.25">
      <c r="A24" s="35">
        <v>20</v>
      </c>
      <c r="B24" s="52" t="s">
        <v>29</v>
      </c>
      <c r="C24" s="50">
        <v>0</v>
      </c>
      <c r="D24" s="50">
        <v>0</v>
      </c>
      <c r="E24" s="58">
        <f t="shared" si="0"/>
        <v>0</v>
      </c>
      <c r="F24" s="61">
        <f t="shared" si="1"/>
        <v>1</v>
      </c>
    </row>
    <row r="25" spans="1:6" ht="15.75" x14ac:dyDescent="0.25">
      <c r="A25" s="35">
        <v>21</v>
      </c>
      <c r="B25" s="52" t="s">
        <v>30</v>
      </c>
      <c r="C25" s="50">
        <v>166362.37</v>
      </c>
      <c r="D25" s="50">
        <v>86714.59</v>
      </c>
      <c r="E25" s="58">
        <f t="shared" si="0"/>
        <v>0.52</v>
      </c>
      <c r="F25" s="61">
        <f t="shared" si="1"/>
        <v>0</v>
      </c>
    </row>
    <row r="26" spans="1:6" ht="15.75" x14ac:dyDescent="0.25">
      <c r="A26" s="35">
        <v>22</v>
      </c>
      <c r="B26" s="52" t="s">
        <v>31</v>
      </c>
      <c r="C26" s="50">
        <v>784.58</v>
      </c>
      <c r="D26" s="50">
        <v>0</v>
      </c>
      <c r="E26" s="58">
        <f t="shared" si="0"/>
        <v>0</v>
      </c>
      <c r="F26" s="61">
        <f t="shared" si="1"/>
        <v>0</v>
      </c>
    </row>
    <row r="27" spans="1:6" ht="15.75" x14ac:dyDescent="0.25">
      <c r="A27" s="35">
        <v>23</v>
      </c>
      <c r="B27" s="52" t="s">
        <v>32</v>
      </c>
      <c r="C27" s="50">
        <v>4372</v>
      </c>
      <c r="D27" s="50">
        <v>4368</v>
      </c>
      <c r="E27" s="58">
        <f t="shared" si="0"/>
        <v>1</v>
      </c>
      <c r="F27" s="61">
        <f t="shared" si="1"/>
        <v>1</v>
      </c>
    </row>
    <row r="28" spans="1:6" ht="15.75" x14ac:dyDescent="0.25">
      <c r="A28" s="35">
        <v>24</v>
      </c>
      <c r="B28" s="52" t="s">
        <v>33</v>
      </c>
      <c r="C28" s="50">
        <v>1264433.73</v>
      </c>
      <c r="D28" s="50">
        <v>35589.539999999994</v>
      </c>
      <c r="E28" s="58">
        <f t="shared" si="0"/>
        <v>0.03</v>
      </c>
      <c r="F28" s="61">
        <f t="shared" si="1"/>
        <v>0</v>
      </c>
    </row>
    <row r="29" spans="1:6" ht="15.75" x14ac:dyDescent="0.25">
      <c r="A29" s="35">
        <v>25</v>
      </c>
      <c r="B29" s="52" t="s">
        <v>34</v>
      </c>
      <c r="C29" s="50">
        <v>49634.43</v>
      </c>
      <c r="D29" s="50">
        <v>11096.480000000001</v>
      </c>
      <c r="E29" s="58">
        <f t="shared" si="0"/>
        <v>0.22</v>
      </c>
      <c r="F29" s="61">
        <f t="shared" si="1"/>
        <v>0</v>
      </c>
    </row>
    <row r="30" spans="1:6" ht="15.75" x14ac:dyDescent="0.25">
      <c r="A30" s="35">
        <v>26</v>
      </c>
      <c r="B30" s="52" t="s">
        <v>35</v>
      </c>
      <c r="C30" s="50">
        <v>3555250.69</v>
      </c>
      <c r="D30" s="50">
        <v>1127997.72</v>
      </c>
      <c r="E30" s="58">
        <f t="shared" si="0"/>
        <v>0.32</v>
      </c>
      <c r="F30" s="61">
        <f t="shared" si="1"/>
        <v>0</v>
      </c>
    </row>
    <row r="31" spans="1:6" ht="15.75" x14ac:dyDescent="0.25">
      <c r="A31" s="35">
        <v>27</v>
      </c>
      <c r="B31" s="52" t="s">
        <v>36</v>
      </c>
      <c r="C31" s="50">
        <v>2569697.94</v>
      </c>
      <c r="D31" s="50">
        <v>308238.51</v>
      </c>
      <c r="E31" s="58">
        <f t="shared" si="0"/>
        <v>0.12</v>
      </c>
      <c r="F31" s="61">
        <f t="shared" si="1"/>
        <v>0</v>
      </c>
    </row>
    <row r="32" spans="1:6" ht="15.75" x14ac:dyDescent="0.25">
      <c r="A32" s="35">
        <v>28</v>
      </c>
      <c r="B32" s="52" t="s">
        <v>37</v>
      </c>
      <c r="C32" s="50">
        <v>1495715.6600000001</v>
      </c>
      <c r="D32" s="50">
        <v>0</v>
      </c>
      <c r="E32" s="58">
        <f t="shared" si="0"/>
        <v>0</v>
      </c>
      <c r="F32" s="61">
        <f t="shared" si="1"/>
        <v>0</v>
      </c>
    </row>
    <row r="33" spans="1:6" ht="15.75" x14ac:dyDescent="0.25">
      <c r="A33" s="35">
        <v>29</v>
      </c>
      <c r="B33" s="52" t="s">
        <v>38</v>
      </c>
      <c r="C33" s="50">
        <v>2168513.9</v>
      </c>
      <c r="D33" s="50">
        <v>1063352.82</v>
      </c>
      <c r="E33" s="58">
        <f t="shared" si="0"/>
        <v>0.49</v>
      </c>
      <c r="F33" s="61">
        <f t="shared" si="1"/>
        <v>0</v>
      </c>
    </row>
    <row r="34" spans="1:6" ht="15.75" x14ac:dyDescent="0.25">
      <c r="A34" s="35">
        <v>30</v>
      </c>
      <c r="B34" s="52" t="s">
        <v>39</v>
      </c>
      <c r="C34" s="50">
        <v>1472329.63</v>
      </c>
      <c r="D34" s="50">
        <v>658230.93000000005</v>
      </c>
      <c r="E34" s="58">
        <f t="shared" si="0"/>
        <v>0.45</v>
      </c>
      <c r="F34" s="61">
        <f t="shared" si="1"/>
        <v>0</v>
      </c>
    </row>
    <row r="35" spans="1:6" ht="15.75" x14ac:dyDescent="0.25">
      <c r="A35" s="35">
        <v>31</v>
      </c>
      <c r="B35" s="52" t="s">
        <v>40</v>
      </c>
      <c r="C35" s="50">
        <v>0</v>
      </c>
      <c r="D35" s="50">
        <v>0</v>
      </c>
      <c r="E35" s="58">
        <f t="shared" si="0"/>
        <v>0</v>
      </c>
      <c r="F35" s="61">
        <f t="shared" si="1"/>
        <v>1</v>
      </c>
    </row>
    <row r="36" spans="1:6" ht="18" customHeight="1" x14ac:dyDescent="0.25">
      <c r="A36" s="35">
        <v>32</v>
      </c>
      <c r="B36" s="52" t="s">
        <v>41</v>
      </c>
      <c r="C36" s="50">
        <v>931557.82</v>
      </c>
      <c r="D36" s="50">
        <v>249844.85</v>
      </c>
      <c r="E36" s="58">
        <f t="shared" si="0"/>
        <v>0.27</v>
      </c>
      <c r="F36" s="61">
        <f t="shared" si="1"/>
        <v>0</v>
      </c>
    </row>
    <row r="37" spans="1:6" ht="15.75" x14ac:dyDescent="0.25">
      <c r="A37" s="35">
        <v>33</v>
      </c>
      <c r="B37" s="52" t="s">
        <v>42</v>
      </c>
      <c r="C37" s="50">
        <v>667299.59000000008</v>
      </c>
      <c r="D37" s="50">
        <v>38369.279999999999</v>
      </c>
      <c r="E37" s="58">
        <f t="shared" si="0"/>
        <v>0.06</v>
      </c>
      <c r="F37" s="61">
        <f t="shared" si="1"/>
        <v>0</v>
      </c>
    </row>
    <row r="38" spans="1:6" ht="15.75" x14ac:dyDescent="0.25">
      <c r="A38" s="35">
        <v>34</v>
      </c>
      <c r="B38" s="52" t="s">
        <v>43</v>
      </c>
      <c r="C38" s="50">
        <v>326782.87</v>
      </c>
      <c r="D38" s="50">
        <v>176130.13000000003</v>
      </c>
      <c r="E38" s="58">
        <f t="shared" si="0"/>
        <v>0.54</v>
      </c>
      <c r="F38" s="61">
        <f t="shared" si="1"/>
        <v>0</v>
      </c>
    </row>
    <row r="39" spans="1:6" ht="15.75" x14ac:dyDescent="0.25">
      <c r="A39" s="35">
        <v>35</v>
      </c>
      <c r="B39" s="52" t="s">
        <v>44</v>
      </c>
      <c r="C39" s="50">
        <v>2667102.3199999998</v>
      </c>
      <c r="D39" s="50">
        <v>171434.2</v>
      </c>
      <c r="E39" s="58">
        <f t="shared" si="0"/>
        <v>0.06</v>
      </c>
      <c r="F39" s="61">
        <f t="shared" si="1"/>
        <v>0</v>
      </c>
    </row>
    <row r="40" spans="1:6" ht="15.75" x14ac:dyDescent="0.25">
      <c r="A40" s="35">
        <v>36</v>
      </c>
      <c r="B40" s="52" t="s">
        <v>45</v>
      </c>
      <c r="C40" s="50">
        <v>92207884.050000012</v>
      </c>
      <c r="D40" s="50">
        <v>92144366.230000004</v>
      </c>
      <c r="E40" s="58">
        <f t="shared" si="0"/>
        <v>1</v>
      </c>
      <c r="F40" s="61">
        <f t="shared" si="1"/>
        <v>1</v>
      </c>
    </row>
    <row r="41" spans="1:6" ht="15.75" x14ac:dyDescent="0.25">
      <c r="A41" s="35">
        <v>37</v>
      </c>
      <c r="B41" s="52" t="s">
        <v>46</v>
      </c>
      <c r="C41" s="50">
        <v>212501.91</v>
      </c>
      <c r="D41" s="50">
        <v>20948.61</v>
      </c>
      <c r="E41" s="58">
        <f t="shared" si="0"/>
        <v>0.1</v>
      </c>
      <c r="F41" s="61">
        <f t="shared" si="1"/>
        <v>0</v>
      </c>
    </row>
    <row r="42" spans="1:6" ht="15.75" x14ac:dyDescent="0.25">
      <c r="A42" s="35">
        <v>38</v>
      </c>
      <c r="B42" s="52" t="s">
        <v>47</v>
      </c>
      <c r="C42" s="50">
        <v>1075153.25</v>
      </c>
      <c r="D42" s="50">
        <v>115664.16000000002</v>
      </c>
      <c r="E42" s="58">
        <f t="shared" si="0"/>
        <v>0.11</v>
      </c>
      <c r="F42" s="61">
        <f t="shared" si="1"/>
        <v>0</v>
      </c>
    </row>
    <row r="43" spans="1:6" ht="15.75" x14ac:dyDescent="0.25">
      <c r="A43" s="35">
        <v>39</v>
      </c>
      <c r="B43" s="52" t="s">
        <v>48</v>
      </c>
      <c r="C43" s="50">
        <v>401314.07999999996</v>
      </c>
      <c r="D43" s="50">
        <v>0</v>
      </c>
      <c r="E43" s="58">
        <f t="shared" si="0"/>
        <v>0</v>
      </c>
      <c r="F43" s="61">
        <f t="shared" si="1"/>
        <v>0</v>
      </c>
    </row>
    <row r="44" spans="1:6" ht="15.75" x14ac:dyDescent="0.25">
      <c r="A44" s="35">
        <v>40</v>
      </c>
      <c r="B44" s="52" t="s">
        <v>49</v>
      </c>
      <c r="C44" s="50">
        <v>1255675.3500000001</v>
      </c>
      <c r="D44" s="50">
        <v>46366.31</v>
      </c>
      <c r="E44" s="58">
        <f t="shared" si="0"/>
        <v>0.04</v>
      </c>
      <c r="F44" s="61">
        <f t="shared" si="1"/>
        <v>0</v>
      </c>
    </row>
    <row r="45" spans="1:6" ht="15.75" x14ac:dyDescent="0.25">
      <c r="A45" s="35">
        <v>41</v>
      </c>
      <c r="B45" s="52" t="s">
        <v>50</v>
      </c>
      <c r="C45" s="50">
        <v>224075.64</v>
      </c>
      <c r="D45" s="50">
        <v>83024.189999999988</v>
      </c>
      <c r="E45" s="58">
        <f t="shared" si="0"/>
        <v>0.37</v>
      </c>
      <c r="F45" s="61">
        <f t="shared" si="1"/>
        <v>0</v>
      </c>
    </row>
    <row r="46" spans="1:6" ht="15.75" x14ac:dyDescent="0.25">
      <c r="A46" s="35">
        <v>42</v>
      </c>
      <c r="B46" s="52" t="s">
        <v>51</v>
      </c>
      <c r="C46" s="50">
        <v>75289.42</v>
      </c>
      <c r="D46" s="50">
        <v>75289.42</v>
      </c>
      <c r="E46" s="58">
        <f t="shared" si="0"/>
        <v>1</v>
      </c>
      <c r="F46" s="61">
        <f t="shared" si="1"/>
        <v>1</v>
      </c>
    </row>
    <row r="47" spans="1:6" ht="15.75" x14ac:dyDescent="0.25">
      <c r="A47" s="35">
        <v>43</v>
      </c>
      <c r="B47" s="52" t="s">
        <v>52</v>
      </c>
      <c r="C47" s="50">
        <v>4223958.5600000005</v>
      </c>
      <c r="D47" s="50">
        <v>663790.83000000007</v>
      </c>
      <c r="E47" s="58">
        <f t="shared" si="0"/>
        <v>0.16</v>
      </c>
      <c r="F47" s="61">
        <f t="shared" si="1"/>
        <v>0</v>
      </c>
    </row>
    <row r="48" spans="1:6" ht="15.75" x14ac:dyDescent="0.25">
      <c r="A48" s="35">
        <v>44</v>
      </c>
      <c r="B48" s="52" t="s">
        <v>53</v>
      </c>
      <c r="C48" s="50">
        <v>195604.74</v>
      </c>
      <c r="D48" s="50">
        <v>117007.93</v>
      </c>
      <c r="E48" s="58">
        <f t="shared" si="0"/>
        <v>0.6</v>
      </c>
      <c r="F48" s="61">
        <f t="shared" si="1"/>
        <v>0</v>
      </c>
    </row>
    <row r="49" spans="1:6" ht="15.75" x14ac:dyDescent="0.25">
      <c r="A49" s="35">
        <v>45</v>
      </c>
      <c r="B49" s="52" t="s">
        <v>54</v>
      </c>
      <c r="C49" s="50">
        <v>3177957.06</v>
      </c>
      <c r="D49" s="50">
        <v>556243.02</v>
      </c>
      <c r="E49" s="58">
        <f t="shared" si="0"/>
        <v>0.18</v>
      </c>
      <c r="F49" s="61">
        <f t="shared" si="1"/>
        <v>0</v>
      </c>
    </row>
    <row r="50" spans="1:6" ht="15.75" x14ac:dyDescent="0.25">
      <c r="A50" s="35">
        <v>46</v>
      </c>
      <c r="B50" s="52" t="s">
        <v>55</v>
      </c>
      <c r="C50" s="50">
        <v>27095.17</v>
      </c>
      <c r="D50" s="50">
        <v>25295.17</v>
      </c>
      <c r="E50" s="58">
        <f t="shared" si="0"/>
        <v>0.93</v>
      </c>
      <c r="F50" s="61">
        <f t="shared" si="1"/>
        <v>0</v>
      </c>
    </row>
    <row r="51" spans="1:6" ht="15.75" x14ac:dyDescent="0.25">
      <c r="A51" s="35">
        <v>47</v>
      </c>
      <c r="B51" s="52" t="s">
        <v>56</v>
      </c>
      <c r="C51" s="50">
        <v>997206.45</v>
      </c>
      <c r="D51" s="50">
        <v>71759.11</v>
      </c>
      <c r="E51" s="58">
        <f t="shared" si="0"/>
        <v>7.0000000000000007E-2</v>
      </c>
      <c r="F51" s="61">
        <f t="shared" si="1"/>
        <v>0</v>
      </c>
    </row>
    <row r="52" spans="1:6" ht="15.75" x14ac:dyDescent="0.25">
      <c r="A52" s="35">
        <v>48</v>
      </c>
      <c r="B52" s="52" t="s">
        <v>57</v>
      </c>
      <c r="C52" s="50">
        <v>965522.30999999994</v>
      </c>
      <c r="D52" s="50">
        <v>59922.46</v>
      </c>
      <c r="E52" s="58">
        <f t="shared" si="0"/>
        <v>0.06</v>
      </c>
      <c r="F52" s="61">
        <f t="shared" si="1"/>
        <v>0</v>
      </c>
    </row>
    <row r="53" spans="1:6" ht="15.75" x14ac:dyDescent="0.25">
      <c r="A53" s="35">
        <v>49</v>
      </c>
      <c r="B53" s="52" t="s">
        <v>58</v>
      </c>
      <c r="C53" s="50">
        <v>2789229.9500000007</v>
      </c>
      <c r="D53" s="50">
        <v>580776.19999999984</v>
      </c>
      <c r="E53" s="58">
        <f t="shared" si="0"/>
        <v>0.21</v>
      </c>
      <c r="F53" s="61">
        <f t="shared" si="1"/>
        <v>0</v>
      </c>
    </row>
    <row r="54" spans="1:6" ht="15.75" x14ac:dyDescent="0.25">
      <c r="A54" s="35">
        <v>50</v>
      </c>
      <c r="B54" s="52" t="s">
        <v>59</v>
      </c>
      <c r="C54" s="50">
        <v>5105548.2300000004</v>
      </c>
      <c r="D54" s="50">
        <v>2650251.12</v>
      </c>
      <c r="E54" s="58">
        <f t="shared" si="0"/>
        <v>0.52</v>
      </c>
      <c r="F54" s="61">
        <f t="shared" si="1"/>
        <v>0</v>
      </c>
    </row>
    <row r="55" spans="1:6" ht="15.75" x14ac:dyDescent="0.25">
      <c r="A55" s="35">
        <v>51</v>
      </c>
      <c r="B55" s="52" t="s">
        <v>60</v>
      </c>
      <c r="C55" s="50">
        <v>2254606.91</v>
      </c>
      <c r="D55" s="50">
        <v>452079.09000000008</v>
      </c>
      <c r="E55" s="58">
        <f t="shared" si="0"/>
        <v>0.2</v>
      </c>
      <c r="F55" s="61">
        <f t="shared" si="1"/>
        <v>0</v>
      </c>
    </row>
    <row r="56" spans="1:6" ht="15.75" x14ac:dyDescent="0.25">
      <c r="A56" s="35">
        <v>52</v>
      </c>
      <c r="B56" s="52" t="s">
        <v>61</v>
      </c>
      <c r="C56" s="50">
        <v>1455823.16</v>
      </c>
      <c r="D56" s="50">
        <v>408305.60999999993</v>
      </c>
      <c r="E56" s="58">
        <f t="shared" si="0"/>
        <v>0.28000000000000003</v>
      </c>
      <c r="F56" s="61">
        <f t="shared" si="1"/>
        <v>0</v>
      </c>
    </row>
    <row r="57" spans="1:6" ht="15.75" x14ac:dyDescent="0.25">
      <c r="A57" s="35">
        <v>53</v>
      </c>
      <c r="B57" s="52" t="s">
        <v>62</v>
      </c>
      <c r="C57" s="50">
        <v>4900202.78</v>
      </c>
      <c r="D57" s="50">
        <v>1129079.2499999998</v>
      </c>
      <c r="E57" s="58">
        <f t="shared" si="0"/>
        <v>0.23</v>
      </c>
      <c r="F57" s="61">
        <f t="shared" si="1"/>
        <v>0</v>
      </c>
    </row>
    <row r="58" spans="1:6" ht="15.75" x14ac:dyDescent="0.25">
      <c r="A58" s="35">
        <v>54</v>
      </c>
      <c r="B58" s="52" t="s">
        <v>63</v>
      </c>
      <c r="C58" s="50">
        <v>1821321.1300000001</v>
      </c>
      <c r="D58" s="50">
        <v>543451.31999999995</v>
      </c>
      <c r="E58" s="58">
        <f t="shared" si="0"/>
        <v>0.3</v>
      </c>
      <c r="F58" s="61">
        <f t="shared" si="1"/>
        <v>0</v>
      </c>
    </row>
    <row r="59" spans="1:6" ht="15.75" x14ac:dyDescent="0.25">
      <c r="A59" s="35">
        <v>55</v>
      </c>
      <c r="B59" s="52" t="s">
        <v>64</v>
      </c>
      <c r="C59" s="50">
        <v>1804472.43</v>
      </c>
      <c r="D59" s="50">
        <v>276677.19</v>
      </c>
      <c r="E59" s="58">
        <f t="shared" si="0"/>
        <v>0.15</v>
      </c>
      <c r="F59" s="61">
        <f t="shared" si="1"/>
        <v>0</v>
      </c>
    </row>
    <row r="60" spans="1:6" ht="15.75" x14ac:dyDescent="0.25">
      <c r="A60" s="35">
        <v>56</v>
      </c>
      <c r="B60" s="52" t="s">
        <v>65</v>
      </c>
      <c r="C60" s="50">
        <v>622154.48</v>
      </c>
      <c r="D60" s="50">
        <v>262185.39999999997</v>
      </c>
      <c r="E60" s="58">
        <f t="shared" si="0"/>
        <v>0.42</v>
      </c>
      <c r="F60" s="61">
        <f t="shared" si="1"/>
        <v>0</v>
      </c>
    </row>
    <row r="61" spans="1:6" ht="15.75" x14ac:dyDescent="0.25">
      <c r="A61" s="35">
        <v>57</v>
      </c>
      <c r="B61" s="52" t="s">
        <v>66</v>
      </c>
      <c r="C61" s="50">
        <v>816411.93</v>
      </c>
      <c r="D61" s="50">
        <v>0</v>
      </c>
      <c r="E61" s="58">
        <f t="shared" si="0"/>
        <v>0</v>
      </c>
      <c r="F61" s="61">
        <f t="shared" si="1"/>
        <v>0</v>
      </c>
    </row>
    <row r="62" spans="1:6" ht="15.75" x14ac:dyDescent="0.25">
      <c r="A62" s="35">
        <v>58</v>
      </c>
      <c r="B62" s="52" t="s">
        <v>67</v>
      </c>
      <c r="C62" s="50">
        <v>1361269.15</v>
      </c>
      <c r="D62" s="50">
        <v>3979.63</v>
      </c>
      <c r="E62" s="58">
        <f t="shared" si="0"/>
        <v>0</v>
      </c>
      <c r="F62" s="61">
        <f t="shared" si="1"/>
        <v>0</v>
      </c>
    </row>
    <row r="63" spans="1:6" ht="15.75" x14ac:dyDescent="0.25">
      <c r="A63" s="35">
        <v>59</v>
      </c>
      <c r="B63" s="52" t="s">
        <v>68</v>
      </c>
      <c r="C63" s="50">
        <v>547135.35</v>
      </c>
      <c r="D63" s="50">
        <v>343868.9</v>
      </c>
      <c r="E63" s="58">
        <f t="shared" si="0"/>
        <v>0.63</v>
      </c>
      <c r="F63" s="61">
        <f t="shared" si="1"/>
        <v>0</v>
      </c>
    </row>
    <row r="64" spans="1:6" ht="15.75" x14ac:dyDescent="0.25">
      <c r="A64" s="35">
        <v>60</v>
      </c>
      <c r="B64" s="52" t="s">
        <v>69</v>
      </c>
      <c r="C64" s="50">
        <v>1312127.96</v>
      </c>
      <c r="D64" s="50">
        <v>614421.25999999989</v>
      </c>
      <c r="E64" s="58">
        <f t="shared" si="0"/>
        <v>0.47</v>
      </c>
      <c r="F64" s="61">
        <f t="shared" si="1"/>
        <v>0</v>
      </c>
    </row>
    <row r="65" spans="1:6" ht="15.75" x14ac:dyDescent="0.25">
      <c r="A65" s="35">
        <v>61</v>
      </c>
      <c r="B65" s="52" t="s">
        <v>70</v>
      </c>
      <c r="C65" s="50">
        <v>1443345.48</v>
      </c>
      <c r="D65" s="50">
        <v>440.27</v>
      </c>
      <c r="E65" s="58">
        <f t="shared" si="0"/>
        <v>0</v>
      </c>
      <c r="F65" s="61">
        <f t="shared" si="1"/>
        <v>0</v>
      </c>
    </row>
    <row r="66" spans="1:6" ht="15.75" x14ac:dyDescent="0.25">
      <c r="A66" s="35">
        <v>62</v>
      </c>
      <c r="B66" s="52" t="s">
        <v>71</v>
      </c>
      <c r="C66" s="50">
        <v>361461.22</v>
      </c>
      <c r="D66" s="50">
        <v>196205.43</v>
      </c>
      <c r="E66" s="58">
        <f t="shared" si="0"/>
        <v>0.54</v>
      </c>
      <c r="F66" s="61">
        <f t="shared" si="1"/>
        <v>0</v>
      </c>
    </row>
    <row r="67" spans="1:6" ht="15.75" x14ac:dyDescent="0.25">
      <c r="A67" s="35">
        <v>63</v>
      </c>
      <c r="B67" s="52" t="s">
        <v>72</v>
      </c>
      <c r="C67" s="50">
        <v>702617.3</v>
      </c>
      <c r="D67" s="50">
        <v>1218.31</v>
      </c>
      <c r="E67" s="58">
        <f t="shared" si="0"/>
        <v>0</v>
      </c>
      <c r="F67" s="61">
        <f t="shared" si="1"/>
        <v>0</v>
      </c>
    </row>
    <row r="68" spans="1:6" ht="15.75" x14ac:dyDescent="0.25">
      <c r="A68" s="35">
        <v>64</v>
      </c>
      <c r="B68" s="52" t="s">
        <v>73</v>
      </c>
      <c r="C68" s="50">
        <v>649926.68999999994</v>
      </c>
      <c r="D68" s="50">
        <v>271069.99</v>
      </c>
      <c r="E68" s="58">
        <f t="shared" si="0"/>
        <v>0.42</v>
      </c>
      <c r="F68" s="61">
        <f t="shared" si="1"/>
        <v>0</v>
      </c>
    </row>
    <row r="69" spans="1:6" ht="15.75" x14ac:dyDescent="0.25">
      <c r="A69" s="35">
        <v>65</v>
      </c>
      <c r="B69" s="52" t="s">
        <v>74</v>
      </c>
      <c r="C69" s="50">
        <v>904287.18</v>
      </c>
      <c r="D69" s="50">
        <v>239834.56</v>
      </c>
      <c r="E69" s="58">
        <f t="shared" si="0"/>
        <v>0.27</v>
      </c>
      <c r="F69" s="61">
        <f t="shared" si="1"/>
        <v>0</v>
      </c>
    </row>
    <row r="70" spans="1:6" ht="15.75" x14ac:dyDescent="0.25">
      <c r="A70" s="35">
        <v>66</v>
      </c>
      <c r="B70" s="52" t="s">
        <v>75</v>
      </c>
      <c r="C70" s="50">
        <v>0</v>
      </c>
      <c r="D70" s="50">
        <v>0</v>
      </c>
      <c r="E70" s="58">
        <f t="shared" ref="E70:E89" si="2">ROUND(IFERROR(D70/C70,0),2)</f>
        <v>0</v>
      </c>
      <c r="F70" s="61">
        <f t="shared" si="1"/>
        <v>1</v>
      </c>
    </row>
    <row r="71" spans="1:6" ht="15.75" x14ac:dyDescent="0.25">
      <c r="A71" s="35">
        <v>67</v>
      </c>
      <c r="B71" s="52" t="s">
        <v>76</v>
      </c>
      <c r="C71" s="50">
        <v>1198501.1400000001</v>
      </c>
      <c r="D71" s="50">
        <v>97203.53</v>
      </c>
      <c r="E71" s="58">
        <f t="shared" si="2"/>
        <v>0.08</v>
      </c>
      <c r="F71" s="61">
        <f t="shared" ref="F71:F89" si="3">IF(E71=100%,1,IF(AND(C71=0,D71=0),1,0))</f>
        <v>0</v>
      </c>
    </row>
    <row r="72" spans="1:6" ht="15.75" x14ac:dyDescent="0.25">
      <c r="A72" s="35">
        <v>68</v>
      </c>
      <c r="B72" s="52" t="s">
        <v>77</v>
      </c>
      <c r="C72" s="50">
        <v>491089.02999999997</v>
      </c>
      <c r="D72" s="50">
        <v>7683.09</v>
      </c>
      <c r="E72" s="58">
        <f t="shared" si="2"/>
        <v>0.02</v>
      </c>
      <c r="F72" s="61">
        <f t="shared" si="3"/>
        <v>0</v>
      </c>
    </row>
    <row r="73" spans="1:6" ht="15.75" x14ac:dyDescent="0.25">
      <c r="A73" s="35">
        <v>69</v>
      </c>
      <c r="B73" s="52" t="s">
        <v>78</v>
      </c>
      <c r="C73" s="50">
        <v>583086.18000000005</v>
      </c>
      <c r="D73" s="50">
        <v>57856.909999999996</v>
      </c>
      <c r="E73" s="58">
        <f t="shared" si="2"/>
        <v>0.1</v>
      </c>
      <c r="F73" s="61">
        <f t="shared" si="3"/>
        <v>0</v>
      </c>
    </row>
    <row r="74" spans="1:6" ht="15.75" x14ac:dyDescent="0.25">
      <c r="A74" s="35">
        <v>70</v>
      </c>
      <c r="B74" s="52" t="s">
        <v>79</v>
      </c>
      <c r="C74" s="50">
        <v>3199266.89</v>
      </c>
      <c r="D74" s="50">
        <v>269993.91000000003</v>
      </c>
      <c r="E74" s="58">
        <f t="shared" si="2"/>
        <v>0.08</v>
      </c>
      <c r="F74" s="61">
        <f t="shared" si="3"/>
        <v>0</v>
      </c>
    </row>
    <row r="75" spans="1:6" ht="15.75" x14ac:dyDescent="0.25">
      <c r="A75" s="35">
        <v>71</v>
      </c>
      <c r="B75" s="52" t="s">
        <v>80</v>
      </c>
      <c r="C75" s="50">
        <v>720433.72</v>
      </c>
      <c r="D75" s="50">
        <v>231640.63</v>
      </c>
      <c r="E75" s="58">
        <f t="shared" si="2"/>
        <v>0.32</v>
      </c>
      <c r="F75" s="61">
        <f t="shared" si="3"/>
        <v>0</v>
      </c>
    </row>
    <row r="76" spans="1:6" ht="15.75" x14ac:dyDescent="0.25">
      <c r="A76" s="35">
        <v>72</v>
      </c>
      <c r="B76" s="52" t="s">
        <v>81</v>
      </c>
      <c r="C76" s="50">
        <v>146219.25</v>
      </c>
      <c r="D76" s="50">
        <v>0</v>
      </c>
      <c r="E76" s="58">
        <f t="shared" si="2"/>
        <v>0</v>
      </c>
      <c r="F76" s="61">
        <f t="shared" si="3"/>
        <v>0</v>
      </c>
    </row>
    <row r="77" spans="1:6" ht="15.75" x14ac:dyDescent="0.25">
      <c r="A77" s="35">
        <v>73</v>
      </c>
      <c r="B77" s="52" t="s">
        <v>82</v>
      </c>
      <c r="C77" s="50">
        <v>0</v>
      </c>
      <c r="D77" s="50">
        <v>0</v>
      </c>
      <c r="E77" s="58">
        <f t="shared" si="2"/>
        <v>0</v>
      </c>
      <c r="F77" s="61">
        <f t="shared" si="3"/>
        <v>1</v>
      </c>
    </row>
    <row r="78" spans="1:6" ht="15.75" x14ac:dyDescent="0.25">
      <c r="A78" s="35">
        <v>74</v>
      </c>
      <c r="B78" s="52" t="s">
        <v>83</v>
      </c>
      <c r="C78" s="50">
        <v>109771.69</v>
      </c>
      <c r="D78" s="50">
        <v>45719.01</v>
      </c>
      <c r="E78" s="58">
        <f t="shared" si="2"/>
        <v>0.42</v>
      </c>
      <c r="F78" s="61">
        <f t="shared" si="3"/>
        <v>0</v>
      </c>
    </row>
    <row r="79" spans="1:6" ht="15.75" x14ac:dyDescent="0.25">
      <c r="A79" s="35">
        <v>75</v>
      </c>
      <c r="B79" s="52" t="s">
        <v>84</v>
      </c>
      <c r="C79" s="50">
        <v>76052.11</v>
      </c>
      <c r="D79" s="50">
        <v>56321.72</v>
      </c>
      <c r="E79" s="58">
        <f t="shared" si="2"/>
        <v>0.74</v>
      </c>
      <c r="F79" s="61">
        <f t="shared" si="3"/>
        <v>0</v>
      </c>
    </row>
    <row r="80" spans="1:6" ht="15.75" x14ac:dyDescent="0.25">
      <c r="A80" s="35">
        <v>76</v>
      </c>
      <c r="B80" s="52" t="s">
        <v>85</v>
      </c>
      <c r="C80" s="50">
        <v>6706.35</v>
      </c>
      <c r="D80" s="50">
        <v>0</v>
      </c>
      <c r="E80" s="58">
        <f t="shared" si="2"/>
        <v>0</v>
      </c>
      <c r="F80" s="61">
        <f t="shared" si="3"/>
        <v>0</v>
      </c>
    </row>
    <row r="81" spans="1:6" ht="15.75" x14ac:dyDescent="0.25">
      <c r="A81" s="35">
        <v>77</v>
      </c>
      <c r="B81" s="52" t="s">
        <v>86</v>
      </c>
      <c r="C81" s="50">
        <v>4052634.8399999994</v>
      </c>
      <c r="D81" s="50">
        <v>632495.49</v>
      </c>
      <c r="E81" s="58">
        <f t="shared" si="2"/>
        <v>0.16</v>
      </c>
      <c r="F81" s="61">
        <f t="shared" si="3"/>
        <v>0</v>
      </c>
    </row>
    <row r="82" spans="1:6" ht="15.75" x14ac:dyDescent="0.25">
      <c r="A82" s="35">
        <v>78</v>
      </c>
      <c r="B82" s="52" t="s">
        <v>87</v>
      </c>
      <c r="C82" s="50">
        <v>945791.02</v>
      </c>
      <c r="D82" s="50">
        <v>464150</v>
      </c>
      <c r="E82" s="58">
        <f t="shared" si="2"/>
        <v>0.49</v>
      </c>
      <c r="F82" s="61">
        <f t="shared" si="3"/>
        <v>0</v>
      </c>
    </row>
    <row r="83" spans="1:6" ht="15.75" x14ac:dyDescent="0.25">
      <c r="A83" s="35">
        <v>79</v>
      </c>
      <c r="B83" s="52" t="s">
        <v>88</v>
      </c>
      <c r="C83" s="50">
        <v>0</v>
      </c>
      <c r="D83" s="50">
        <v>0</v>
      </c>
      <c r="E83" s="58">
        <f t="shared" si="2"/>
        <v>0</v>
      </c>
      <c r="F83" s="61">
        <f t="shared" si="3"/>
        <v>1</v>
      </c>
    </row>
    <row r="84" spans="1:6" ht="15.75" x14ac:dyDescent="0.25">
      <c r="A84" s="35">
        <v>80</v>
      </c>
      <c r="B84" s="52" t="s">
        <v>89</v>
      </c>
      <c r="C84" s="50">
        <v>0</v>
      </c>
      <c r="D84" s="50">
        <v>0</v>
      </c>
      <c r="E84" s="58">
        <f t="shared" si="2"/>
        <v>0</v>
      </c>
      <c r="F84" s="61">
        <f t="shared" si="3"/>
        <v>1</v>
      </c>
    </row>
    <row r="85" spans="1:6" ht="15.75" x14ac:dyDescent="0.25">
      <c r="A85" s="35">
        <v>81</v>
      </c>
      <c r="B85" s="52" t="s">
        <v>90</v>
      </c>
      <c r="C85" s="50">
        <v>120823.71</v>
      </c>
      <c r="D85" s="50">
        <v>0</v>
      </c>
      <c r="E85" s="58">
        <f t="shared" si="2"/>
        <v>0</v>
      </c>
      <c r="F85" s="61">
        <f t="shared" si="3"/>
        <v>0</v>
      </c>
    </row>
    <row r="86" spans="1:6" ht="15.75" x14ac:dyDescent="0.25">
      <c r="A86" s="35">
        <v>82</v>
      </c>
      <c r="B86" s="52" t="s">
        <v>91</v>
      </c>
      <c r="C86" s="50">
        <v>762100.56</v>
      </c>
      <c r="D86" s="50">
        <v>0</v>
      </c>
      <c r="E86" s="58">
        <f t="shared" si="2"/>
        <v>0</v>
      </c>
      <c r="F86" s="61">
        <f t="shared" si="3"/>
        <v>0</v>
      </c>
    </row>
    <row r="87" spans="1:6" ht="15.75" x14ac:dyDescent="0.25">
      <c r="A87" s="35">
        <v>83</v>
      </c>
      <c r="B87" s="52" t="s">
        <v>92</v>
      </c>
      <c r="C87" s="50">
        <v>906414.59</v>
      </c>
      <c r="D87" s="50">
        <v>140806.52000000002</v>
      </c>
      <c r="E87" s="58">
        <f t="shared" si="2"/>
        <v>0.16</v>
      </c>
      <c r="F87" s="61">
        <f t="shared" si="3"/>
        <v>0</v>
      </c>
    </row>
    <row r="88" spans="1:6" ht="15.75" x14ac:dyDescent="0.25">
      <c r="A88" s="35">
        <v>84</v>
      </c>
      <c r="B88" s="36" t="s">
        <v>93</v>
      </c>
      <c r="C88" s="50">
        <v>131387.53999999998</v>
      </c>
      <c r="D88" s="50">
        <v>11394.010000000002</v>
      </c>
      <c r="E88" s="58">
        <f t="shared" si="2"/>
        <v>0.09</v>
      </c>
      <c r="F88" s="61">
        <f t="shared" si="3"/>
        <v>0</v>
      </c>
    </row>
    <row r="89" spans="1:6" ht="15.75" x14ac:dyDescent="0.25">
      <c r="A89" s="35">
        <v>85</v>
      </c>
      <c r="B89" s="36" t="s">
        <v>94</v>
      </c>
      <c r="C89" s="50">
        <v>1020325.67</v>
      </c>
      <c r="D89" s="50">
        <v>372814.56</v>
      </c>
      <c r="E89" s="58">
        <f t="shared" si="2"/>
        <v>0.37</v>
      </c>
      <c r="F89" s="61">
        <f t="shared" si="3"/>
        <v>0</v>
      </c>
    </row>
    <row r="90" spans="1:6" x14ac:dyDescent="0.2">
      <c r="B90" s="62" t="s">
        <v>95</v>
      </c>
      <c r="C90" s="54">
        <f>SUM(C5:C89)</f>
        <v>176876044.35999998</v>
      </c>
      <c r="D90" s="54">
        <v>110440775.67</v>
      </c>
      <c r="E90" s="55"/>
      <c r="F90" s="53"/>
    </row>
    <row r="92" spans="1:6" ht="15" x14ac:dyDescent="0.25">
      <c r="D92" s="240" t="s">
        <v>244</v>
      </c>
      <c r="E92" s="237">
        <f>MAX(E5:E89)</f>
        <v>1</v>
      </c>
    </row>
    <row r="93" spans="1:6" ht="15" x14ac:dyDescent="0.25">
      <c r="D93" s="241" t="s">
        <v>245</v>
      </c>
      <c r="E93" s="237">
        <f>MIN(E5:E89)</f>
        <v>0</v>
      </c>
    </row>
    <row r="94" spans="1:6" ht="15" x14ac:dyDescent="0.25">
      <c r="D94" s="241" t="s">
        <v>246</v>
      </c>
      <c r="E94" s="237">
        <f>MEDIAN(E5:E89)</f>
        <v>0.12</v>
      </c>
    </row>
    <row r="95" spans="1:6" ht="15" x14ac:dyDescent="0.25">
      <c r="D95" s="241" t="s">
        <v>247</v>
      </c>
      <c r="E95" s="237">
        <f>AVERAGE(E5:E89)</f>
        <v>0.23458823529411763</v>
      </c>
    </row>
  </sheetData>
  <autoFilter ref="A3:G90">
    <sortState ref="A7:G93">
      <sortCondition ref="A6"/>
    </sortState>
  </autoFilter>
  <mergeCells count="1">
    <mergeCell ref="B1:F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J22" sqref="J22"/>
    </sheetView>
  </sheetViews>
  <sheetFormatPr defaultColWidth="10.125" defaultRowHeight="12.75" x14ac:dyDescent="0.2"/>
  <cols>
    <col min="1" max="1" width="5.125" style="23" customWidth="1"/>
    <col min="2" max="2" width="65.125" style="23" customWidth="1"/>
    <col min="3" max="3" width="26.375" style="23" hidden="1" customWidth="1"/>
    <col min="4" max="4" width="23.5" style="23" customWidth="1"/>
    <col min="5" max="5" width="82.5" style="23" hidden="1" customWidth="1"/>
    <col min="6" max="6" width="23.875" style="23" customWidth="1"/>
    <col min="7" max="7" width="22.125" style="23" customWidth="1"/>
    <col min="8" max="8" width="15.625" style="23" customWidth="1"/>
    <col min="9" max="10" width="10.125" style="23"/>
    <col min="11" max="11" width="14.875" style="23" bestFit="1" customWidth="1"/>
    <col min="12" max="16384" width="10.125" style="23"/>
  </cols>
  <sheetData>
    <row r="1" spans="1:11" ht="30" customHeight="1" x14ac:dyDescent="0.2">
      <c r="B1" s="257" t="s">
        <v>117</v>
      </c>
      <c r="C1" s="257"/>
      <c r="D1" s="257"/>
      <c r="E1" s="257"/>
      <c r="F1" s="257"/>
      <c r="G1" s="257"/>
      <c r="H1" s="257"/>
    </row>
    <row r="2" spans="1:11" ht="6.95" customHeight="1" thickBot="1" x14ac:dyDescent="0.25">
      <c r="A2" s="25"/>
      <c r="B2" s="26"/>
      <c r="C2" s="26"/>
      <c r="D2" s="26"/>
      <c r="E2" s="25"/>
    </row>
    <row r="3" spans="1:11" ht="60" x14ac:dyDescent="0.2">
      <c r="A3" s="129" t="s">
        <v>1</v>
      </c>
      <c r="B3" s="4" t="s">
        <v>96</v>
      </c>
      <c r="C3" s="29" t="s">
        <v>120</v>
      </c>
      <c r="D3" s="29" t="s">
        <v>121</v>
      </c>
      <c r="E3" s="49"/>
      <c r="F3" s="29" t="s">
        <v>122</v>
      </c>
      <c r="G3" s="63" t="s">
        <v>118</v>
      </c>
      <c r="H3" s="64" t="s">
        <v>6</v>
      </c>
    </row>
    <row r="4" spans="1:11" ht="24" x14ac:dyDescent="0.2">
      <c r="A4" s="49">
        <v>1</v>
      </c>
      <c r="B4" s="65" t="s">
        <v>103</v>
      </c>
      <c r="C4" s="49">
        <v>3</v>
      </c>
      <c r="D4" s="65" t="s">
        <v>123</v>
      </c>
      <c r="E4" s="65" t="s">
        <v>104</v>
      </c>
      <c r="F4" s="65" t="s">
        <v>104</v>
      </c>
      <c r="G4" s="57" t="s">
        <v>124</v>
      </c>
      <c r="H4" s="66" t="s">
        <v>119</v>
      </c>
      <c r="K4" s="51"/>
    </row>
    <row r="5" spans="1:11" ht="15.75" x14ac:dyDescent="0.25">
      <c r="A5" s="35">
        <v>1</v>
      </c>
      <c r="B5" s="36" t="s">
        <v>10</v>
      </c>
      <c r="C5" s="67">
        <v>61593985.609999999</v>
      </c>
      <c r="D5" s="68">
        <v>90386224.530000001</v>
      </c>
      <c r="E5" s="35"/>
      <c r="F5" s="68">
        <f t="shared" ref="F5:F68" si="0">D5-C5</f>
        <v>28792238.920000002</v>
      </c>
      <c r="G5" s="69">
        <f t="shared" ref="G5:G68" si="1">F5/D5</f>
        <v>0.31854675941734462</v>
      </c>
      <c r="H5" s="40">
        <f>IF(G5&lt;=25%,1,0)</f>
        <v>0</v>
      </c>
    </row>
    <row r="6" spans="1:11" ht="15.75" x14ac:dyDescent="0.25">
      <c r="A6" s="35">
        <v>2</v>
      </c>
      <c r="B6" s="36" t="s">
        <v>11</v>
      </c>
      <c r="C6" s="67">
        <v>73364113.629999995</v>
      </c>
      <c r="D6" s="68">
        <v>106336907.31999999</v>
      </c>
      <c r="E6" s="35"/>
      <c r="F6" s="68">
        <f t="shared" si="0"/>
        <v>32972793.689999998</v>
      </c>
      <c r="G6" s="69">
        <f t="shared" si="1"/>
        <v>0.31007854677186414</v>
      </c>
      <c r="H6" s="40">
        <f t="shared" ref="H6:H69" si="2">IF(G6&lt;=25%,1,0)</f>
        <v>0</v>
      </c>
    </row>
    <row r="7" spans="1:11" ht="15.75" x14ac:dyDescent="0.25">
      <c r="A7" s="35">
        <v>3</v>
      </c>
      <c r="B7" s="36" t="s">
        <v>12</v>
      </c>
      <c r="C7" s="67">
        <v>229363717.08000001</v>
      </c>
      <c r="D7" s="68">
        <v>337987380.11000001</v>
      </c>
      <c r="E7" s="35"/>
      <c r="F7" s="68">
        <f t="shared" si="0"/>
        <v>108623663.03</v>
      </c>
      <c r="G7" s="69">
        <f t="shared" si="1"/>
        <v>0.32138378360354097</v>
      </c>
      <c r="H7" s="40">
        <f t="shared" si="2"/>
        <v>0</v>
      </c>
    </row>
    <row r="8" spans="1:11" ht="15.75" x14ac:dyDescent="0.25">
      <c r="A8" s="35">
        <v>4</v>
      </c>
      <c r="B8" s="36" t="s">
        <v>13</v>
      </c>
      <c r="C8" s="67">
        <v>173224570.19999999</v>
      </c>
      <c r="D8" s="68">
        <v>240862194.97</v>
      </c>
      <c r="E8" s="35"/>
      <c r="F8" s="68">
        <f t="shared" si="0"/>
        <v>67637624.770000011</v>
      </c>
      <c r="G8" s="69">
        <f t="shared" si="1"/>
        <v>0.28081461591938267</v>
      </c>
      <c r="H8" s="40">
        <f t="shared" si="2"/>
        <v>0</v>
      </c>
    </row>
    <row r="9" spans="1:11" ht="15.75" x14ac:dyDescent="0.25">
      <c r="A9" s="35">
        <v>5</v>
      </c>
      <c r="B9" s="36" t="s">
        <v>14</v>
      </c>
      <c r="C9" s="67">
        <v>205935347.03</v>
      </c>
      <c r="D9" s="68">
        <v>313112417.75</v>
      </c>
      <c r="E9" s="35"/>
      <c r="F9" s="68">
        <f t="shared" si="0"/>
        <v>107177070.72</v>
      </c>
      <c r="G9" s="69">
        <f t="shared" si="1"/>
        <v>0.34229581659573127</v>
      </c>
      <c r="H9" s="40">
        <f t="shared" si="2"/>
        <v>0</v>
      </c>
    </row>
    <row r="10" spans="1:11" ht="15.75" x14ac:dyDescent="0.25">
      <c r="A10" s="35">
        <v>6</v>
      </c>
      <c r="B10" s="36" t="s">
        <v>15</v>
      </c>
      <c r="C10" s="67">
        <v>42694266.640000001</v>
      </c>
      <c r="D10" s="68">
        <v>68048325.829999998</v>
      </c>
      <c r="E10" s="35"/>
      <c r="F10" s="68">
        <f t="shared" si="0"/>
        <v>25354059.189999998</v>
      </c>
      <c r="G10" s="69">
        <f t="shared" si="1"/>
        <v>0.37258902229777308</v>
      </c>
      <c r="H10" s="40">
        <f t="shared" si="2"/>
        <v>0</v>
      </c>
    </row>
    <row r="11" spans="1:11" ht="15.75" x14ac:dyDescent="0.25">
      <c r="A11" s="35">
        <v>7</v>
      </c>
      <c r="B11" s="36" t="s">
        <v>16</v>
      </c>
      <c r="C11" s="67">
        <v>59073372.619999997</v>
      </c>
      <c r="D11" s="68">
        <v>103129845.42</v>
      </c>
      <c r="E11" s="35"/>
      <c r="F11" s="68">
        <f t="shared" si="0"/>
        <v>44056472.800000004</v>
      </c>
      <c r="G11" s="69">
        <f t="shared" si="1"/>
        <v>0.42719420959644067</v>
      </c>
      <c r="H11" s="40">
        <f t="shared" si="2"/>
        <v>0</v>
      </c>
    </row>
    <row r="12" spans="1:11" ht="15.75" x14ac:dyDescent="0.25">
      <c r="A12" s="35">
        <v>8</v>
      </c>
      <c r="B12" s="36" t="s">
        <v>17</v>
      </c>
      <c r="C12" s="67">
        <v>68134531.859999999</v>
      </c>
      <c r="D12" s="68">
        <v>95683980.890000001</v>
      </c>
      <c r="E12" s="35"/>
      <c r="F12" s="68">
        <f t="shared" si="0"/>
        <v>27549449.030000001</v>
      </c>
      <c r="G12" s="69">
        <f t="shared" si="1"/>
        <v>0.28792122541046172</v>
      </c>
      <c r="H12" s="40">
        <f t="shared" si="2"/>
        <v>0</v>
      </c>
    </row>
    <row r="13" spans="1:11" ht="15.75" x14ac:dyDescent="0.25">
      <c r="A13" s="35">
        <v>9</v>
      </c>
      <c r="B13" s="36" t="s">
        <v>18</v>
      </c>
      <c r="C13" s="67">
        <v>86021352.019999996</v>
      </c>
      <c r="D13" s="68">
        <v>149486426.97999999</v>
      </c>
      <c r="E13" s="35"/>
      <c r="F13" s="68">
        <f t="shared" si="0"/>
        <v>63465074.959999993</v>
      </c>
      <c r="G13" s="69">
        <f t="shared" si="1"/>
        <v>0.42455409659695109</v>
      </c>
      <c r="H13" s="40">
        <f t="shared" si="2"/>
        <v>0</v>
      </c>
    </row>
    <row r="14" spans="1:11" ht="15.75" x14ac:dyDescent="0.25">
      <c r="A14" s="35">
        <v>10</v>
      </c>
      <c r="B14" s="36" t="s">
        <v>19</v>
      </c>
      <c r="C14" s="67">
        <v>178700757.62</v>
      </c>
      <c r="D14" s="68">
        <v>269216393.38999999</v>
      </c>
      <c r="E14" s="35"/>
      <c r="F14" s="68">
        <f t="shared" si="0"/>
        <v>90515635.769999981</v>
      </c>
      <c r="G14" s="69">
        <f t="shared" si="1"/>
        <v>0.33621888559689089</v>
      </c>
      <c r="H14" s="40">
        <f t="shared" si="2"/>
        <v>0</v>
      </c>
    </row>
    <row r="15" spans="1:11" ht="15.75" x14ac:dyDescent="0.25">
      <c r="A15" s="35">
        <v>11</v>
      </c>
      <c r="B15" s="36" t="s">
        <v>20</v>
      </c>
      <c r="C15" s="67">
        <v>171058810.5</v>
      </c>
      <c r="D15" s="68">
        <v>244874575.97</v>
      </c>
      <c r="E15" s="35"/>
      <c r="F15" s="68">
        <f t="shared" si="0"/>
        <v>73815765.469999999</v>
      </c>
      <c r="G15" s="69">
        <f t="shared" si="1"/>
        <v>0.301443157900734</v>
      </c>
      <c r="H15" s="40">
        <f t="shared" si="2"/>
        <v>0</v>
      </c>
    </row>
    <row r="16" spans="1:11" ht="15.75" x14ac:dyDescent="0.25">
      <c r="A16" s="35">
        <v>12</v>
      </c>
      <c r="B16" s="36" t="s">
        <v>21</v>
      </c>
      <c r="C16" s="67">
        <v>89717441.469999999</v>
      </c>
      <c r="D16" s="68">
        <v>127394425.84</v>
      </c>
      <c r="E16" s="35"/>
      <c r="F16" s="68">
        <f t="shared" si="0"/>
        <v>37676984.370000005</v>
      </c>
      <c r="G16" s="69">
        <f t="shared" si="1"/>
        <v>0.29575065095328512</v>
      </c>
      <c r="H16" s="40">
        <f t="shared" si="2"/>
        <v>0</v>
      </c>
    </row>
    <row r="17" spans="1:8" ht="15.75" x14ac:dyDescent="0.25">
      <c r="A17" s="35">
        <v>13</v>
      </c>
      <c r="B17" s="36" t="s">
        <v>22</v>
      </c>
      <c r="C17" s="67">
        <v>148245746.55000001</v>
      </c>
      <c r="D17" s="68">
        <v>220937869.38999999</v>
      </c>
      <c r="E17" s="35"/>
      <c r="F17" s="68">
        <f t="shared" si="0"/>
        <v>72692122.839999974</v>
      </c>
      <c r="G17" s="69">
        <f t="shared" si="1"/>
        <v>0.3290161303750227</v>
      </c>
      <c r="H17" s="40">
        <f t="shared" si="2"/>
        <v>0</v>
      </c>
    </row>
    <row r="18" spans="1:8" ht="15.75" x14ac:dyDescent="0.25">
      <c r="A18" s="35">
        <v>14</v>
      </c>
      <c r="B18" s="36" t="s">
        <v>23</v>
      </c>
      <c r="C18" s="67">
        <v>234397543.81999999</v>
      </c>
      <c r="D18" s="68">
        <v>350686871.92000002</v>
      </c>
      <c r="E18" s="35"/>
      <c r="F18" s="68">
        <f t="shared" si="0"/>
        <v>116289328.10000002</v>
      </c>
      <c r="G18" s="69">
        <f t="shared" si="1"/>
        <v>0.33160445232329194</v>
      </c>
      <c r="H18" s="40">
        <f t="shared" si="2"/>
        <v>0</v>
      </c>
    </row>
    <row r="19" spans="1:8" ht="15.75" x14ac:dyDescent="0.25">
      <c r="A19" s="35">
        <v>15</v>
      </c>
      <c r="B19" s="36" t="s">
        <v>24</v>
      </c>
      <c r="C19" s="67">
        <v>85766120.019999996</v>
      </c>
      <c r="D19" s="68">
        <v>132494094.08</v>
      </c>
      <c r="E19" s="35"/>
      <c r="F19" s="68">
        <f t="shared" si="0"/>
        <v>46727974.060000002</v>
      </c>
      <c r="G19" s="69">
        <f t="shared" si="1"/>
        <v>0.35267967515431764</v>
      </c>
      <c r="H19" s="40">
        <f t="shared" si="2"/>
        <v>0</v>
      </c>
    </row>
    <row r="20" spans="1:8" ht="15.75" x14ac:dyDescent="0.25">
      <c r="A20" s="35">
        <v>16</v>
      </c>
      <c r="B20" s="36" t="s">
        <v>25</v>
      </c>
      <c r="C20" s="67">
        <v>261116229.72</v>
      </c>
      <c r="D20" s="68">
        <v>485175340.81</v>
      </c>
      <c r="E20" s="35"/>
      <c r="F20" s="68">
        <f t="shared" si="0"/>
        <v>224059111.09</v>
      </c>
      <c r="G20" s="69">
        <f t="shared" si="1"/>
        <v>0.46181059143676473</v>
      </c>
      <c r="H20" s="40">
        <f t="shared" si="2"/>
        <v>0</v>
      </c>
    </row>
    <row r="21" spans="1:8" ht="15.75" x14ac:dyDescent="0.25">
      <c r="A21" s="35">
        <v>17</v>
      </c>
      <c r="B21" s="36" t="s">
        <v>26</v>
      </c>
      <c r="C21" s="67">
        <v>125024324.06999999</v>
      </c>
      <c r="D21" s="68">
        <v>171522907.31999999</v>
      </c>
      <c r="E21" s="35"/>
      <c r="F21" s="68">
        <f t="shared" si="0"/>
        <v>46498583.25</v>
      </c>
      <c r="G21" s="69">
        <f t="shared" si="1"/>
        <v>0.27109255537075516</v>
      </c>
      <c r="H21" s="40">
        <f t="shared" si="2"/>
        <v>0</v>
      </c>
    </row>
    <row r="22" spans="1:8" ht="15.75" x14ac:dyDescent="0.25">
      <c r="A22" s="35">
        <v>18</v>
      </c>
      <c r="B22" s="36" t="s">
        <v>27</v>
      </c>
      <c r="C22" s="67">
        <v>131550169.95</v>
      </c>
      <c r="D22" s="68">
        <v>191066762.25</v>
      </c>
      <c r="E22" s="35"/>
      <c r="F22" s="68">
        <f t="shared" si="0"/>
        <v>59516592.299999997</v>
      </c>
      <c r="G22" s="69">
        <f t="shared" si="1"/>
        <v>0.31149631468672673</v>
      </c>
      <c r="H22" s="40">
        <f t="shared" si="2"/>
        <v>0</v>
      </c>
    </row>
    <row r="23" spans="1:8" ht="15.75" x14ac:dyDescent="0.25">
      <c r="A23" s="35">
        <v>19</v>
      </c>
      <c r="B23" s="36" t="s">
        <v>28</v>
      </c>
      <c r="C23" s="67">
        <v>145303618.28999999</v>
      </c>
      <c r="D23" s="68">
        <v>198713579.18000001</v>
      </c>
      <c r="E23" s="35"/>
      <c r="F23" s="68">
        <f t="shared" si="0"/>
        <v>53409960.890000015</v>
      </c>
      <c r="G23" s="69">
        <f t="shared" si="1"/>
        <v>0.26877861649112494</v>
      </c>
      <c r="H23" s="40">
        <f t="shared" si="2"/>
        <v>0</v>
      </c>
    </row>
    <row r="24" spans="1:8" ht="15.75" x14ac:dyDescent="0.25">
      <c r="A24" s="35">
        <v>20</v>
      </c>
      <c r="B24" s="36" t="s">
        <v>29</v>
      </c>
      <c r="C24" s="67">
        <v>122251945.47</v>
      </c>
      <c r="D24" s="68">
        <v>188665450</v>
      </c>
      <c r="E24" s="35"/>
      <c r="F24" s="68">
        <f t="shared" si="0"/>
        <v>66413504.530000001</v>
      </c>
      <c r="G24" s="69">
        <f t="shared" si="1"/>
        <v>0.35201731175474893</v>
      </c>
      <c r="H24" s="40">
        <f t="shared" si="2"/>
        <v>0</v>
      </c>
    </row>
    <row r="25" spans="1:8" ht="15.75" x14ac:dyDescent="0.25">
      <c r="A25" s="35">
        <v>21</v>
      </c>
      <c r="B25" s="36" t="s">
        <v>30</v>
      </c>
      <c r="C25" s="67">
        <v>113642029.90000001</v>
      </c>
      <c r="D25" s="68">
        <v>160795657.47999999</v>
      </c>
      <c r="E25" s="35"/>
      <c r="F25" s="68">
        <f t="shared" si="0"/>
        <v>47153627.579999983</v>
      </c>
      <c r="G25" s="69">
        <f t="shared" si="1"/>
        <v>0.29325187209029585</v>
      </c>
      <c r="H25" s="40">
        <f t="shared" si="2"/>
        <v>0</v>
      </c>
    </row>
    <row r="26" spans="1:8" ht="15.75" x14ac:dyDescent="0.25">
      <c r="A26" s="35">
        <v>22</v>
      </c>
      <c r="B26" s="36" t="s">
        <v>31</v>
      </c>
      <c r="C26" s="67">
        <v>387729055.14999998</v>
      </c>
      <c r="D26" s="68">
        <v>594430983.00999999</v>
      </c>
      <c r="E26" s="35"/>
      <c r="F26" s="68">
        <f t="shared" si="0"/>
        <v>206701927.86000001</v>
      </c>
      <c r="G26" s="69">
        <f t="shared" si="1"/>
        <v>0.34773074380028185</v>
      </c>
      <c r="H26" s="40">
        <f t="shared" si="2"/>
        <v>0</v>
      </c>
    </row>
    <row r="27" spans="1:8" ht="15.75" x14ac:dyDescent="0.25">
      <c r="A27" s="35">
        <v>23</v>
      </c>
      <c r="B27" s="36" t="s">
        <v>32</v>
      </c>
      <c r="C27" s="67">
        <v>307883802.31</v>
      </c>
      <c r="D27" s="68">
        <v>430304125.73000002</v>
      </c>
      <c r="E27" s="35"/>
      <c r="F27" s="68">
        <f t="shared" si="0"/>
        <v>122420323.42000002</v>
      </c>
      <c r="G27" s="69">
        <f t="shared" si="1"/>
        <v>0.28449721046089682</v>
      </c>
      <c r="H27" s="40">
        <f t="shared" si="2"/>
        <v>0</v>
      </c>
    </row>
    <row r="28" spans="1:8" ht="15.75" x14ac:dyDescent="0.25">
      <c r="A28" s="35">
        <v>24</v>
      </c>
      <c r="B28" s="36" t="s">
        <v>33</v>
      </c>
      <c r="C28" s="67">
        <v>326886646.67000002</v>
      </c>
      <c r="D28" s="68">
        <v>435308741.98000002</v>
      </c>
      <c r="E28" s="35"/>
      <c r="F28" s="68">
        <f t="shared" si="0"/>
        <v>108422095.31</v>
      </c>
      <c r="G28" s="69">
        <f t="shared" si="1"/>
        <v>0.24906941867705792</v>
      </c>
      <c r="H28" s="40">
        <f t="shared" si="2"/>
        <v>1</v>
      </c>
    </row>
    <row r="29" spans="1:8" ht="15.75" x14ac:dyDescent="0.25">
      <c r="A29" s="35">
        <v>25</v>
      </c>
      <c r="B29" s="36" t="s">
        <v>34</v>
      </c>
      <c r="C29" s="67">
        <v>329402180.81</v>
      </c>
      <c r="D29" s="68">
        <v>564105388.35000002</v>
      </c>
      <c r="E29" s="35"/>
      <c r="F29" s="68">
        <f t="shared" si="0"/>
        <v>234703207.54000002</v>
      </c>
      <c r="G29" s="69">
        <f t="shared" si="1"/>
        <v>0.41606269393473344</v>
      </c>
      <c r="H29" s="40">
        <f t="shared" si="2"/>
        <v>0</v>
      </c>
    </row>
    <row r="30" spans="1:8" ht="15.75" x14ac:dyDescent="0.25">
      <c r="A30" s="35">
        <v>26</v>
      </c>
      <c r="B30" s="36" t="s">
        <v>35</v>
      </c>
      <c r="C30" s="67">
        <v>466368282.97000003</v>
      </c>
      <c r="D30" s="68">
        <v>695441467.19000006</v>
      </c>
      <c r="E30" s="35"/>
      <c r="F30" s="68">
        <f t="shared" si="0"/>
        <v>229073184.22000003</v>
      </c>
      <c r="G30" s="69">
        <f t="shared" si="1"/>
        <v>0.32939247230337421</v>
      </c>
      <c r="H30" s="40">
        <f t="shared" si="2"/>
        <v>0</v>
      </c>
    </row>
    <row r="31" spans="1:8" ht="15.75" x14ac:dyDescent="0.25">
      <c r="A31" s="35">
        <v>27</v>
      </c>
      <c r="B31" s="36" t="s">
        <v>36</v>
      </c>
      <c r="C31" s="67">
        <v>241877574.02000001</v>
      </c>
      <c r="D31" s="68">
        <v>378131945.93000001</v>
      </c>
      <c r="E31" s="35"/>
      <c r="F31" s="68">
        <f t="shared" si="0"/>
        <v>136254371.91</v>
      </c>
      <c r="G31" s="69">
        <f t="shared" si="1"/>
        <v>0.36033552144050657</v>
      </c>
      <c r="H31" s="40">
        <f t="shared" si="2"/>
        <v>0</v>
      </c>
    </row>
    <row r="32" spans="1:8" ht="15.75" x14ac:dyDescent="0.25">
      <c r="A32" s="35">
        <v>28</v>
      </c>
      <c r="B32" s="36" t="s">
        <v>37</v>
      </c>
      <c r="C32" s="67">
        <v>297934016.67000002</v>
      </c>
      <c r="D32" s="68">
        <v>428331053.14999998</v>
      </c>
      <c r="E32" s="35"/>
      <c r="F32" s="68">
        <f t="shared" si="0"/>
        <v>130397036.47999996</v>
      </c>
      <c r="G32" s="69">
        <f t="shared" si="1"/>
        <v>0.3044304995424541</v>
      </c>
      <c r="H32" s="40">
        <f t="shared" si="2"/>
        <v>0</v>
      </c>
    </row>
    <row r="33" spans="1:8" ht="15.75" x14ac:dyDescent="0.25">
      <c r="A33" s="35">
        <v>29</v>
      </c>
      <c r="B33" s="36" t="s">
        <v>38</v>
      </c>
      <c r="C33" s="67">
        <v>223482052.34</v>
      </c>
      <c r="D33" s="68">
        <v>327115047.18000001</v>
      </c>
      <c r="E33" s="35"/>
      <c r="F33" s="68">
        <f t="shared" si="0"/>
        <v>103632994.84</v>
      </c>
      <c r="G33" s="69">
        <f t="shared" si="1"/>
        <v>0.31680901179386706</v>
      </c>
      <c r="H33" s="40">
        <f t="shared" si="2"/>
        <v>0</v>
      </c>
    </row>
    <row r="34" spans="1:8" ht="15.75" x14ac:dyDescent="0.25">
      <c r="A34" s="35">
        <v>30</v>
      </c>
      <c r="B34" s="36" t="s">
        <v>39</v>
      </c>
      <c r="C34" s="67">
        <v>295098002.13</v>
      </c>
      <c r="D34" s="68">
        <v>431131035.17000002</v>
      </c>
      <c r="E34" s="35"/>
      <c r="F34" s="68">
        <f t="shared" si="0"/>
        <v>136033033.04000002</v>
      </c>
      <c r="G34" s="69">
        <f t="shared" si="1"/>
        <v>0.31552595833505842</v>
      </c>
      <c r="H34" s="40">
        <f t="shared" si="2"/>
        <v>0</v>
      </c>
    </row>
    <row r="35" spans="1:8" ht="15.75" x14ac:dyDescent="0.25">
      <c r="A35" s="35">
        <v>31</v>
      </c>
      <c r="B35" s="36" t="s">
        <v>40</v>
      </c>
      <c r="C35" s="67">
        <v>183868091.59999999</v>
      </c>
      <c r="D35" s="68">
        <v>264432797.97999999</v>
      </c>
      <c r="E35" s="35"/>
      <c r="F35" s="68">
        <f t="shared" si="0"/>
        <v>80564706.379999995</v>
      </c>
      <c r="G35" s="69">
        <f t="shared" si="1"/>
        <v>0.3046698707400638</v>
      </c>
      <c r="H35" s="40">
        <f t="shared" si="2"/>
        <v>0</v>
      </c>
    </row>
    <row r="36" spans="1:8" ht="15.75" x14ac:dyDescent="0.25">
      <c r="A36" s="35">
        <v>32</v>
      </c>
      <c r="B36" s="36" t="s">
        <v>41</v>
      </c>
      <c r="C36" s="67">
        <v>265688500.65000001</v>
      </c>
      <c r="D36" s="68">
        <v>382327296.60000002</v>
      </c>
      <c r="E36" s="35"/>
      <c r="F36" s="68">
        <f t="shared" si="0"/>
        <v>116638795.95000002</v>
      </c>
      <c r="G36" s="69">
        <f t="shared" si="1"/>
        <v>0.30507577404819808</v>
      </c>
      <c r="H36" s="40">
        <f t="shared" si="2"/>
        <v>0</v>
      </c>
    </row>
    <row r="37" spans="1:8" ht="15.75" x14ac:dyDescent="0.25">
      <c r="A37" s="35">
        <v>33</v>
      </c>
      <c r="B37" s="36" t="s">
        <v>42</v>
      </c>
      <c r="C37" s="67">
        <v>105400131.68000001</v>
      </c>
      <c r="D37" s="68">
        <v>154333648.69999999</v>
      </c>
      <c r="E37" s="35"/>
      <c r="F37" s="68">
        <f t="shared" si="0"/>
        <v>48933517.019999981</v>
      </c>
      <c r="G37" s="69">
        <f t="shared" si="1"/>
        <v>0.31706317729271688</v>
      </c>
      <c r="H37" s="40">
        <f t="shared" si="2"/>
        <v>0</v>
      </c>
    </row>
    <row r="38" spans="1:8" ht="15.75" x14ac:dyDescent="0.25">
      <c r="A38" s="35">
        <v>34</v>
      </c>
      <c r="B38" s="36" t="s">
        <v>43</v>
      </c>
      <c r="C38" s="67">
        <v>101814672.58</v>
      </c>
      <c r="D38" s="68">
        <v>147229010.09</v>
      </c>
      <c r="E38" s="35"/>
      <c r="F38" s="68">
        <f t="shared" si="0"/>
        <v>45414337.510000005</v>
      </c>
      <c r="G38" s="69">
        <f t="shared" si="1"/>
        <v>0.30846052338624402</v>
      </c>
      <c r="H38" s="40">
        <f t="shared" si="2"/>
        <v>0</v>
      </c>
    </row>
    <row r="39" spans="1:8" ht="15.75" x14ac:dyDescent="0.25">
      <c r="A39" s="35">
        <v>35</v>
      </c>
      <c r="B39" s="36" t="s">
        <v>44</v>
      </c>
      <c r="C39" s="67">
        <v>150461295.21000001</v>
      </c>
      <c r="D39" s="68">
        <v>239104402.13</v>
      </c>
      <c r="E39" s="35"/>
      <c r="F39" s="68">
        <f t="shared" si="0"/>
        <v>88643106.919999987</v>
      </c>
      <c r="G39" s="69">
        <f t="shared" si="1"/>
        <v>0.37072971526390019</v>
      </c>
      <c r="H39" s="40">
        <f t="shared" si="2"/>
        <v>0</v>
      </c>
    </row>
    <row r="40" spans="1:8" ht="15.75" x14ac:dyDescent="0.25">
      <c r="A40" s="35">
        <v>36</v>
      </c>
      <c r="B40" s="36" t="s">
        <v>45</v>
      </c>
      <c r="C40" s="67">
        <v>202096637.71000001</v>
      </c>
      <c r="D40" s="68">
        <v>422785041.50999999</v>
      </c>
      <c r="E40" s="35"/>
      <c r="F40" s="68">
        <f t="shared" si="0"/>
        <v>220688403.79999998</v>
      </c>
      <c r="G40" s="69">
        <f t="shared" si="1"/>
        <v>0.5219872562468133</v>
      </c>
      <c r="H40" s="40">
        <f t="shared" si="2"/>
        <v>0</v>
      </c>
    </row>
    <row r="41" spans="1:8" ht="15.75" x14ac:dyDescent="0.25">
      <c r="A41" s="35">
        <v>37</v>
      </c>
      <c r="B41" s="36" t="s">
        <v>46</v>
      </c>
      <c r="C41" s="67">
        <v>214775868.69</v>
      </c>
      <c r="D41" s="68">
        <v>327127668.56999999</v>
      </c>
      <c r="E41" s="35"/>
      <c r="F41" s="68">
        <f t="shared" si="0"/>
        <v>112351799.88</v>
      </c>
      <c r="G41" s="69">
        <f t="shared" si="1"/>
        <v>0.34344939506686373</v>
      </c>
      <c r="H41" s="40">
        <f t="shared" si="2"/>
        <v>0</v>
      </c>
    </row>
    <row r="42" spans="1:8" ht="15.75" x14ac:dyDescent="0.25">
      <c r="A42" s="35">
        <v>38</v>
      </c>
      <c r="B42" s="36" t="s">
        <v>47</v>
      </c>
      <c r="C42" s="67">
        <v>116399785.52</v>
      </c>
      <c r="D42" s="68">
        <v>171240552.65000001</v>
      </c>
      <c r="E42" s="35"/>
      <c r="F42" s="68">
        <f t="shared" si="0"/>
        <v>54840767.13000001</v>
      </c>
      <c r="G42" s="69">
        <f t="shared" si="1"/>
        <v>0.32025572378342826</v>
      </c>
      <c r="H42" s="40">
        <f t="shared" si="2"/>
        <v>0</v>
      </c>
    </row>
    <row r="43" spans="1:8" ht="15.75" x14ac:dyDescent="0.25">
      <c r="A43" s="35">
        <v>39</v>
      </c>
      <c r="B43" s="36" t="s">
        <v>48</v>
      </c>
      <c r="C43" s="67">
        <v>212293388.62</v>
      </c>
      <c r="D43" s="68">
        <v>311288702.98000002</v>
      </c>
      <c r="E43" s="35"/>
      <c r="F43" s="68">
        <f t="shared" si="0"/>
        <v>98995314.360000014</v>
      </c>
      <c r="G43" s="69">
        <f t="shared" si="1"/>
        <v>0.31801769037008826</v>
      </c>
      <c r="H43" s="40">
        <f t="shared" si="2"/>
        <v>0</v>
      </c>
    </row>
    <row r="44" spans="1:8" ht="15.75" x14ac:dyDescent="0.25">
      <c r="A44" s="35">
        <v>40</v>
      </c>
      <c r="B44" s="36" t="s">
        <v>49</v>
      </c>
      <c r="C44" s="67">
        <v>132598217.59999999</v>
      </c>
      <c r="D44" s="68">
        <v>196887801.44999999</v>
      </c>
      <c r="E44" s="35"/>
      <c r="F44" s="68">
        <f t="shared" si="0"/>
        <v>64289583.849999994</v>
      </c>
      <c r="G44" s="69">
        <f t="shared" si="1"/>
        <v>0.32652903519940241</v>
      </c>
      <c r="H44" s="40">
        <f t="shared" si="2"/>
        <v>0</v>
      </c>
    </row>
    <row r="45" spans="1:8" ht="15.75" x14ac:dyDescent="0.25">
      <c r="A45" s="35">
        <v>41</v>
      </c>
      <c r="B45" s="36" t="s">
        <v>50</v>
      </c>
      <c r="C45" s="67">
        <v>346911612.05000001</v>
      </c>
      <c r="D45" s="68">
        <v>482129831.67000002</v>
      </c>
      <c r="E45" s="35"/>
      <c r="F45" s="68">
        <f t="shared" si="0"/>
        <v>135218219.62</v>
      </c>
      <c r="G45" s="69">
        <f t="shared" si="1"/>
        <v>0.28046018051119448</v>
      </c>
      <c r="H45" s="40">
        <f t="shared" si="2"/>
        <v>0</v>
      </c>
    </row>
    <row r="46" spans="1:8" ht="15.75" x14ac:dyDescent="0.25">
      <c r="A46" s="35">
        <v>42</v>
      </c>
      <c r="B46" s="36" t="s">
        <v>51</v>
      </c>
      <c r="C46" s="67">
        <v>134852513.03</v>
      </c>
      <c r="D46" s="68">
        <v>203920748.09</v>
      </c>
      <c r="E46" s="35"/>
      <c r="F46" s="68">
        <f t="shared" si="0"/>
        <v>69068235.060000002</v>
      </c>
      <c r="G46" s="69">
        <f t="shared" si="1"/>
        <v>0.33870136171487991</v>
      </c>
      <c r="H46" s="40">
        <f t="shared" si="2"/>
        <v>0</v>
      </c>
    </row>
    <row r="47" spans="1:8" ht="15.75" x14ac:dyDescent="0.25">
      <c r="A47" s="35">
        <v>43</v>
      </c>
      <c r="B47" s="36" t="s">
        <v>52</v>
      </c>
      <c r="C47" s="67">
        <v>108993006.95</v>
      </c>
      <c r="D47" s="68">
        <v>172078618.03999999</v>
      </c>
      <c r="E47" s="35"/>
      <c r="F47" s="68">
        <f t="shared" si="0"/>
        <v>63085611.089999989</v>
      </c>
      <c r="G47" s="69">
        <f t="shared" si="1"/>
        <v>0.36660923831533576</v>
      </c>
      <c r="H47" s="40">
        <f t="shared" si="2"/>
        <v>0</v>
      </c>
    </row>
    <row r="48" spans="1:8" ht="15.75" x14ac:dyDescent="0.25">
      <c r="A48" s="35">
        <v>44</v>
      </c>
      <c r="B48" s="36" t="s">
        <v>53</v>
      </c>
      <c r="C48" s="67">
        <v>279246393.14999998</v>
      </c>
      <c r="D48" s="68">
        <v>438238508.13999999</v>
      </c>
      <c r="E48" s="35"/>
      <c r="F48" s="68">
        <f t="shared" si="0"/>
        <v>158992114.99000001</v>
      </c>
      <c r="G48" s="69">
        <f t="shared" si="1"/>
        <v>0.36279813854059645</v>
      </c>
      <c r="H48" s="40">
        <f t="shared" si="2"/>
        <v>0</v>
      </c>
    </row>
    <row r="49" spans="1:8" ht="15.75" x14ac:dyDescent="0.25">
      <c r="A49" s="35">
        <v>45</v>
      </c>
      <c r="B49" s="36" t="s">
        <v>54</v>
      </c>
      <c r="C49" s="67">
        <v>153832430.15000001</v>
      </c>
      <c r="D49" s="68">
        <v>236485504</v>
      </c>
      <c r="E49" s="35"/>
      <c r="F49" s="68">
        <f t="shared" si="0"/>
        <v>82653073.849999994</v>
      </c>
      <c r="G49" s="69">
        <f t="shared" si="1"/>
        <v>0.34950587859287979</v>
      </c>
      <c r="H49" s="40">
        <f t="shared" si="2"/>
        <v>0</v>
      </c>
    </row>
    <row r="50" spans="1:8" ht="15.75" x14ac:dyDescent="0.25">
      <c r="A50" s="35">
        <v>46</v>
      </c>
      <c r="B50" s="36" t="s">
        <v>55</v>
      </c>
      <c r="C50" s="67">
        <v>114388241.51000001</v>
      </c>
      <c r="D50" s="68">
        <v>170229185.87</v>
      </c>
      <c r="E50" s="35"/>
      <c r="F50" s="68">
        <f t="shared" si="0"/>
        <v>55840944.359999999</v>
      </c>
      <c r="G50" s="69">
        <f t="shared" si="1"/>
        <v>0.32803390367292484</v>
      </c>
      <c r="H50" s="40">
        <f t="shared" si="2"/>
        <v>0</v>
      </c>
    </row>
    <row r="51" spans="1:8" ht="15.75" x14ac:dyDescent="0.25">
      <c r="A51" s="35">
        <v>47</v>
      </c>
      <c r="B51" s="36" t="s">
        <v>56</v>
      </c>
      <c r="C51" s="67">
        <v>151019580.75</v>
      </c>
      <c r="D51" s="68">
        <v>218711385.61000001</v>
      </c>
      <c r="E51" s="35"/>
      <c r="F51" s="68">
        <f t="shared" si="0"/>
        <v>67691804.860000014</v>
      </c>
      <c r="G51" s="69">
        <f t="shared" si="1"/>
        <v>0.30950288514337398</v>
      </c>
      <c r="H51" s="40">
        <f t="shared" si="2"/>
        <v>0</v>
      </c>
    </row>
    <row r="52" spans="1:8" ht="15.75" x14ac:dyDescent="0.25">
      <c r="A52" s="35">
        <v>48</v>
      </c>
      <c r="B52" s="36" t="s">
        <v>57</v>
      </c>
      <c r="C52" s="67">
        <v>157982907.63</v>
      </c>
      <c r="D52" s="68">
        <v>233906717.68000001</v>
      </c>
      <c r="E52" s="35"/>
      <c r="F52" s="68">
        <f t="shared" si="0"/>
        <v>75923810.050000012</v>
      </c>
      <c r="G52" s="69">
        <f t="shared" si="1"/>
        <v>0.32459012209246957</v>
      </c>
      <c r="H52" s="40">
        <f t="shared" si="2"/>
        <v>0</v>
      </c>
    </row>
    <row r="53" spans="1:8" ht="15.75" x14ac:dyDescent="0.25">
      <c r="A53" s="35">
        <v>49</v>
      </c>
      <c r="B53" s="36" t="s">
        <v>58</v>
      </c>
      <c r="C53" s="67">
        <v>131310346.73</v>
      </c>
      <c r="D53" s="68">
        <v>220278318.87</v>
      </c>
      <c r="E53" s="35"/>
      <c r="F53" s="68">
        <f t="shared" si="0"/>
        <v>88967972.140000001</v>
      </c>
      <c r="G53" s="69">
        <f t="shared" si="1"/>
        <v>0.40388891923814596</v>
      </c>
      <c r="H53" s="40">
        <f t="shared" si="2"/>
        <v>0</v>
      </c>
    </row>
    <row r="54" spans="1:8" ht="15.75" x14ac:dyDescent="0.25">
      <c r="A54" s="35">
        <v>50</v>
      </c>
      <c r="B54" s="36" t="s">
        <v>59</v>
      </c>
      <c r="C54" s="67">
        <v>87087629.819999993</v>
      </c>
      <c r="D54" s="68">
        <v>140046852.25999999</v>
      </c>
      <c r="E54" s="35"/>
      <c r="F54" s="68">
        <f t="shared" si="0"/>
        <v>52959222.439999998</v>
      </c>
      <c r="G54" s="69">
        <f t="shared" si="1"/>
        <v>0.37815360777748908</v>
      </c>
      <c r="H54" s="40">
        <f t="shared" si="2"/>
        <v>0</v>
      </c>
    </row>
    <row r="55" spans="1:8" ht="15.75" x14ac:dyDescent="0.25">
      <c r="A55" s="35">
        <v>51</v>
      </c>
      <c r="B55" s="36" t="s">
        <v>60</v>
      </c>
      <c r="C55" s="67">
        <v>159460576.83000001</v>
      </c>
      <c r="D55" s="68">
        <v>222477976.88999999</v>
      </c>
      <c r="E55" s="35"/>
      <c r="F55" s="68">
        <f t="shared" si="0"/>
        <v>63017400.059999973</v>
      </c>
      <c r="G55" s="69">
        <f t="shared" si="1"/>
        <v>0.28325230632224657</v>
      </c>
      <c r="H55" s="40">
        <f t="shared" si="2"/>
        <v>0</v>
      </c>
    </row>
    <row r="56" spans="1:8" ht="15.75" x14ac:dyDescent="0.25">
      <c r="A56" s="35">
        <v>52</v>
      </c>
      <c r="B56" s="36" t="s">
        <v>61</v>
      </c>
      <c r="C56" s="67">
        <v>439140398.08999997</v>
      </c>
      <c r="D56" s="68">
        <v>671930516.34000003</v>
      </c>
      <c r="E56" s="35"/>
      <c r="F56" s="68">
        <f t="shared" si="0"/>
        <v>232790118.25000006</v>
      </c>
      <c r="G56" s="69">
        <f t="shared" si="1"/>
        <v>0.34644968875354243</v>
      </c>
      <c r="H56" s="40">
        <f t="shared" si="2"/>
        <v>0</v>
      </c>
    </row>
    <row r="57" spans="1:8" ht="15.75" x14ac:dyDescent="0.25">
      <c r="A57" s="35">
        <v>53</v>
      </c>
      <c r="B57" s="36" t="s">
        <v>62</v>
      </c>
      <c r="C57" s="67">
        <v>290293242.10000002</v>
      </c>
      <c r="D57" s="68">
        <v>378087929.92000002</v>
      </c>
      <c r="E57" s="35"/>
      <c r="F57" s="68">
        <f t="shared" si="0"/>
        <v>87794687.819999993</v>
      </c>
      <c r="G57" s="69">
        <f t="shared" si="1"/>
        <v>0.23220706315215234</v>
      </c>
      <c r="H57" s="40">
        <f t="shared" si="2"/>
        <v>1</v>
      </c>
    </row>
    <row r="58" spans="1:8" ht="15.75" x14ac:dyDescent="0.25">
      <c r="A58" s="35">
        <v>54</v>
      </c>
      <c r="B58" s="36" t="s">
        <v>63</v>
      </c>
      <c r="C58" s="67">
        <v>277886563.06</v>
      </c>
      <c r="D58" s="68">
        <v>385895805.24000001</v>
      </c>
      <c r="E58" s="35"/>
      <c r="F58" s="68">
        <f t="shared" si="0"/>
        <v>108009242.18000001</v>
      </c>
      <c r="G58" s="69">
        <f t="shared" si="1"/>
        <v>0.27989224218912112</v>
      </c>
      <c r="H58" s="40">
        <f t="shared" si="2"/>
        <v>0</v>
      </c>
    </row>
    <row r="59" spans="1:8" ht="15.75" x14ac:dyDescent="0.25">
      <c r="A59" s="35">
        <v>55</v>
      </c>
      <c r="B59" s="36" t="s">
        <v>64</v>
      </c>
      <c r="C59" s="67">
        <v>101517035.22</v>
      </c>
      <c r="D59" s="68">
        <v>156351844.09999999</v>
      </c>
      <c r="E59" s="35"/>
      <c r="F59" s="68">
        <f t="shared" si="0"/>
        <v>54834808.879999995</v>
      </c>
      <c r="G59" s="69">
        <f t="shared" si="1"/>
        <v>0.35071418054352194</v>
      </c>
      <c r="H59" s="40">
        <f t="shared" si="2"/>
        <v>0</v>
      </c>
    </row>
    <row r="60" spans="1:8" ht="15.75" x14ac:dyDescent="0.25">
      <c r="A60" s="35">
        <v>56</v>
      </c>
      <c r="B60" s="36" t="s">
        <v>65</v>
      </c>
      <c r="C60" s="67">
        <v>298301164.26999998</v>
      </c>
      <c r="D60" s="68">
        <v>451727646.31999999</v>
      </c>
      <c r="E60" s="35"/>
      <c r="F60" s="68">
        <f t="shared" si="0"/>
        <v>153426482.05000001</v>
      </c>
      <c r="G60" s="69">
        <f t="shared" si="1"/>
        <v>0.33964377274645263</v>
      </c>
      <c r="H60" s="40">
        <f t="shared" si="2"/>
        <v>0</v>
      </c>
    </row>
    <row r="61" spans="1:8" ht="15.75" x14ac:dyDescent="0.25">
      <c r="A61" s="35">
        <v>57</v>
      </c>
      <c r="B61" s="36" t="s">
        <v>66</v>
      </c>
      <c r="C61" s="67">
        <v>199138439.59</v>
      </c>
      <c r="D61" s="68">
        <v>294150167.38999999</v>
      </c>
      <c r="E61" s="35"/>
      <c r="F61" s="68">
        <f t="shared" si="0"/>
        <v>95011727.799999982</v>
      </c>
      <c r="G61" s="69">
        <f t="shared" si="1"/>
        <v>0.32300416023230871</v>
      </c>
      <c r="H61" s="40">
        <f t="shared" si="2"/>
        <v>0</v>
      </c>
    </row>
    <row r="62" spans="1:8" ht="15.75" x14ac:dyDescent="0.25">
      <c r="A62" s="35">
        <v>58</v>
      </c>
      <c r="B62" s="36" t="s">
        <v>67</v>
      </c>
      <c r="C62" s="67">
        <v>203222212.05000001</v>
      </c>
      <c r="D62" s="68">
        <v>337400961.19999999</v>
      </c>
      <c r="E62" s="35"/>
      <c r="F62" s="68">
        <f t="shared" si="0"/>
        <v>134178749.14999998</v>
      </c>
      <c r="G62" s="69">
        <f t="shared" si="1"/>
        <v>0.39768336365367762</v>
      </c>
      <c r="H62" s="40">
        <f t="shared" si="2"/>
        <v>0</v>
      </c>
    </row>
    <row r="63" spans="1:8" ht="15.75" x14ac:dyDescent="0.25">
      <c r="A63" s="35">
        <v>59</v>
      </c>
      <c r="B63" s="36" t="s">
        <v>68</v>
      </c>
      <c r="C63" s="67">
        <v>140217165.56999999</v>
      </c>
      <c r="D63" s="68">
        <v>208256193.72</v>
      </c>
      <c r="E63" s="35"/>
      <c r="F63" s="68">
        <f t="shared" si="0"/>
        <v>68039028.150000006</v>
      </c>
      <c r="G63" s="69">
        <f t="shared" si="1"/>
        <v>0.32670830545130547</v>
      </c>
      <c r="H63" s="40">
        <f t="shared" si="2"/>
        <v>0</v>
      </c>
    </row>
    <row r="64" spans="1:8" ht="15.75" x14ac:dyDescent="0.25">
      <c r="A64" s="35">
        <v>60</v>
      </c>
      <c r="B64" s="36" t="s">
        <v>69</v>
      </c>
      <c r="C64" s="67">
        <v>152757364.94</v>
      </c>
      <c r="D64" s="68">
        <v>245154501.46000001</v>
      </c>
      <c r="E64" s="35"/>
      <c r="F64" s="68">
        <f t="shared" si="0"/>
        <v>92397136.520000011</v>
      </c>
      <c r="G64" s="69">
        <f t="shared" si="1"/>
        <v>0.37689349357134178</v>
      </c>
      <c r="H64" s="40">
        <f t="shared" si="2"/>
        <v>0</v>
      </c>
    </row>
    <row r="65" spans="1:8" ht="15.75" x14ac:dyDescent="0.25">
      <c r="A65" s="35">
        <v>61</v>
      </c>
      <c r="B65" s="36" t="s">
        <v>70</v>
      </c>
      <c r="C65" s="67">
        <v>186455721.03</v>
      </c>
      <c r="D65" s="68">
        <v>244252766.22</v>
      </c>
      <c r="E65" s="35"/>
      <c r="F65" s="68">
        <f t="shared" si="0"/>
        <v>57797045.189999998</v>
      </c>
      <c r="G65" s="69">
        <f t="shared" si="1"/>
        <v>0.23662800665250946</v>
      </c>
      <c r="H65" s="40">
        <f t="shared" si="2"/>
        <v>1</v>
      </c>
    </row>
    <row r="66" spans="1:8" ht="15.75" x14ac:dyDescent="0.25">
      <c r="A66" s="35">
        <v>62</v>
      </c>
      <c r="B66" s="36" t="s">
        <v>71</v>
      </c>
      <c r="C66" s="67">
        <v>355915841.16000003</v>
      </c>
      <c r="D66" s="68">
        <v>538227616.65999997</v>
      </c>
      <c r="E66" s="35"/>
      <c r="F66" s="68">
        <f t="shared" si="0"/>
        <v>182311775.49999994</v>
      </c>
      <c r="G66" s="69">
        <f t="shared" si="1"/>
        <v>0.33872616316372867</v>
      </c>
      <c r="H66" s="40">
        <f t="shared" si="2"/>
        <v>0</v>
      </c>
    </row>
    <row r="67" spans="1:8" ht="15.75" x14ac:dyDescent="0.25">
      <c r="A67" s="35">
        <v>63</v>
      </c>
      <c r="B67" s="36" t="s">
        <v>72</v>
      </c>
      <c r="C67" s="67">
        <v>133908848.97</v>
      </c>
      <c r="D67" s="68">
        <v>212802043.94</v>
      </c>
      <c r="E67" s="35"/>
      <c r="F67" s="68">
        <f t="shared" si="0"/>
        <v>78893194.969999999</v>
      </c>
      <c r="G67" s="69">
        <f t="shared" si="1"/>
        <v>0.37073513726326851</v>
      </c>
      <c r="H67" s="40">
        <f t="shared" si="2"/>
        <v>0</v>
      </c>
    </row>
    <row r="68" spans="1:8" ht="15.75" x14ac:dyDescent="0.25">
      <c r="A68" s="35">
        <v>64</v>
      </c>
      <c r="B68" s="36" t="s">
        <v>73</v>
      </c>
      <c r="C68" s="67">
        <v>184648267.56</v>
      </c>
      <c r="D68" s="68">
        <v>298522752.23000002</v>
      </c>
      <c r="E68" s="35"/>
      <c r="F68" s="68">
        <f t="shared" si="0"/>
        <v>113874484.67000002</v>
      </c>
      <c r="G68" s="69">
        <f t="shared" si="1"/>
        <v>0.38145998527530728</v>
      </c>
      <c r="H68" s="40">
        <f t="shared" si="2"/>
        <v>0</v>
      </c>
    </row>
    <row r="69" spans="1:8" ht="15.75" x14ac:dyDescent="0.25">
      <c r="A69" s="35">
        <v>65</v>
      </c>
      <c r="B69" s="36" t="s">
        <v>74</v>
      </c>
      <c r="C69" s="67">
        <v>230163670.88</v>
      </c>
      <c r="D69" s="68">
        <v>346958361.48000002</v>
      </c>
      <c r="E69" s="35"/>
      <c r="F69" s="68">
        <f t="shared" ref="F69:F89" si="3">D69-C69</f>
        <v>116794690.60000002</v>
      </c>
      <c r="G69" s="69">
        <f t="shared" ref="G69:G89" si="4">F69/D69</f>
        <v>0.33662451627277618</v>
      </c>
      <c r="H69" s="40">
        <f t="shared" si="2"/>
        <v>0</v>
      </c>
    </row>
    <row r="70" spans="1:8" ht="15.75" x14ac:dyDescent="0.25">
      <c r="A70" s="35">
        <v>66</v>
      </c>
      <c r="B70" s="36" t="s">
        <v>75</v>
      </c>
      <c r="C70" s="67">
        <v>160492927.03</v>
      </c>
      <c r="D70" s="68">
        <v>208877881.19</v>
      </c>
      <c r="E70" s="35"/>
      <c r="F70" s="68">
        <f t="shared" si="3"/>
        <v>48384954.159999996</v>
      </c>
      <c r="G70" s="69">
        <f t="shared" si="4"/>
        <v>0.23164230642491035</v>
      </c>
      <c r="H70" s="40">
        <f t="shared" ref="H70:H89" si="5">IF(G70&lt;=25%,1,0)</f>
        <v>1</v>
      </c>
    </row>
    <row r="71" spans="1:8" ht="15.75" x14ac:dyDescent="0.25">
      <c r="A71" s="35">
        <v>67</v>
      </c>
      <c r="B71" s="36" t="s">
        <v>76</v>
      </c>
      <c r="C71" s="67">
        <v>302336564.92000002</v>
      </c>
      <c r="D71" s="68">
        <v>467701283.82999998</v>
      </c>
      <c r="E71" s="35"/>
      <c r="F71" s="68">
        <f t="shared" si="3"/>
        <v>165364718.90999997</v>
      </c>
      <c r="G71" s="69">
        <f t="shared" si="4"/>
        <v>0.35356909340900317</v>
      </c>
      <c r="H71" s="40">
        <f t="shared" si="5"/>
        <v>0</v>
      </c>
    </row>
    <row r="72" spans="1:8" ht="15.75" x14ac:dyDescent="0.25">
      <c r="A72" s="35">
        <v>68</v>
      </c>
      <c r="B72" s="36" t="s">
        <v>77</v>
      </c>
      <c r="C72" s="67">
        <v>118940755.48</v>
      </c>
      <c r="D72" s="68">
        <v>171174078.66999999</v>
      </c>
      <c r="E72" s="35"/>
      <c r="F72" s="68">
        <f t="shared" si="3"/>
        <v>52233323.189999983</v>
      </c>
      <c r="G72" s="69">
        <f t="shared" si="4"/>
        <v>0.3051473891131532</v>
      </c>
      <c r="H72" s="40">
        <f t="shared" si="5"/>
        <v>0</v>
      </c>
    </row>
    <row r="73" spans="1:8" ht="15.75" x14ac:dyDescent="0.25">
      <c r="A73" s="35">
        <v>69</v>
      </c>
      <c r="B73" s="36" t="s">
        <v>78</v>
      </c>
      <c r="C73" s="67">
        <v>160921423.33000001</v>
      </c>
      <c r="D73" s="68">
        <v>228316363.18000001</v>
      </c>
      <c r="E73" s="35"/>
      <c r="F73" s="68">
        <f t="shared" si="3"/>
        <v>67394939.849999994</v>
      </c>
      <c r="G73" s="69">
        <f t="shared" si="4"/>
        <v>0.2951822589994007</v>
      </c>
      <c r="H73" s="40">
        <f t="shared" si="5"/>
        <v>0</v>
      </c>
    </row>
    <row r="74" spans="1:8" ht="15.75" x14ac:dyDescent="0.25">
      <c r="A74" s="35">
        <v>70</v>
      </c>
      <c r="B74" s="36" t="s">
        <v>79</v>
      </c>
      <c r="C74" s="67">
        <v>174755978.62</v>
      </c>
      <c r="D74" s="68">
        <v>261027286.38999999</v>
      </c>
      <c r="E74" s="35"/>
      <c r="F74" s="68">
        <f t="shared" si="3"/>
        <v>86271307.769999981</v>
      </c>
      <c r="G74" s="69">
        <f t="shared" si="4"/>
        <v>0.33050685605757824</v>
      </c>
      <c r="H74" s="40">
        <f t="shared" si="5"/>
        <v>0</v>
      </c>
    </row>
    <row r="75" spans="1:8" ht="15.75" x14ac:dyDescent="0.25">
      <c r="A75" s="35">
        <v>71</v>
      </c>
      <c r="B75" s="36" t="s">
        <v>80</v>
      </c>
      <c r="C75" s="67">
        <v>157339141.03999999</v>
      </c>
      <c r="D75" s="68">
        <v>218101964.34</v>
      </c>
      <c r="E75" s="35"/>
      <c r="F75" s="68">
        <f t="shared" si="3"/>
        <v>60762823.300000012</v>
      </c>
      <c r="G75" s="69">
        <f t="shared" si="4"/>
        <v>0.27859823951551677</v>
      </c>
      <c r="H75" s="40">
        <f t="shared" si="5"/>
        <v>0</v>
      </c>
    </row>
    <row r="76" spans="1:8" ht="15.75" x14ac:dyDescent="0.25">
      <c r="A76" s="35">
        <v>72</v>
      </c>
      <c r="B76" s="36" t="s">
        <v>81</v>
      </c>
      <c r="C76" s="67">
        <v>131135191.61</v>
      </c>
      <c r="D76" s="68">
        <v>197142722.87</v>
      </c>
      <c r="E76" s="35"/>
      <c r="F76" s="68">
        <f t="shared" si="3"/>
        <v>66007531.260000005</v>
      </c>
      <c r="G76" s="69">
        <f t="shared" si="4"/>
        <v>0.33482103878379899</v>
      </c>
      <c r="H76" s="40">
        <f t="shared" si="5"/>
        <v>0</v>
      </c>
    </row>
    <row r="77" spans="1:8" ht="15.75" x14ac:dyDescent="0.25">
      <c r="A77" s="35">
        <v>73</v>
      </c>
      <c r="B77" s="36" t="s">
        <v>82</v>
      </c>
      <c r="C77" s="67">
        <v>99072778.099999994</v>
      </c>
      <c r="D77" s="68">
        <v>137001647.55000001</v>
      </c>
      <c r="E77" s="35"/>
      <c r="F77" s="68">
        <f t="shared" si="3"/>
        <v>37928869.450000018</v>
      </c>
      <c r="G77" s="69">
        <f t="shared" si="4"/>
        <v>0.27684973230820109</v>
      </c>
      <c r="H77" s="40">
        <f t="shared" si="5"/>
        <v>0</v>
      </c>
    </row>
    <row r="78" spans="1:8" ht="15.75" x14ac:dyDescent="0.25">
      <c r="A78" s="35">
        <v>74</v>
      </c>
      <c r="B78" s="36" t="s">
        <v>83</v>
      </c>
      <c r="C78" s="67">
        <v>148796628.80000001</v>
      </c>
      <c r="D78" s="68">
        <v>213640308.50999999</v>
      </c>
      <c r="E78" s="35"/>
      <c r="F78" s="68">
        <f t="shared" si="3"/>
        <v>64843679.709999979</v>
      </c>
      <c r="G78" s="69">
        <f t="shared" si="4"/>
        <v>0.30351800258219908</v>
      </c>
      <c r="H78" s="40">
        <f t="shared" si="5"/>
        <v>0</v>
      </c>
    </row>
    <row r="79" spans="1:8" ht="15.75" x14ac:dyDescent="0.25">
      <c r="A79" s="35">
        <v>75</v>
      </c>
      <c r="B79" s="36" t="s">
        <v>84</v>
      </c>
      <c r="C79" s="67">
        <v>228386061.99000001</v>
      </c>
      <c r="D79" s="68">
        <v>346717981.35000002</v>
      </c>
      <c r="E79" s="35"/>
      <c r="F79" s="68">
        <f t="shared" si="3"/>
        <v>118331919.36000001</v>
      </c>
      <c r="G79" s="69">
        <f t="shared" si="4"/>
        <v>0.34129155603426281</v>
      </c>
      <c r="H79" s="40">
        <f t="shared" si="5"/>
        <v>0</v>
      </c>
    </row>
    <row r="80" spans="1:8" ht="15.75" x14ac:dyDescent="0.25">
      <c r="A80" s="35">
        <v>76</v>
      </c>
      <c r="B80" s="36" t="s">
        <v>85</v>
      </c>
      <c r="C80" s="67">
        <v>92642882.140000001</v>
      </c>
      <c r="D80" s="68">
        <v>136375361.97</v>
      </c>
      <c r="E80" s="35"/>
      <c r="F80" s="68">
        <f t="shared" si="3"/>
        <v>43732479.829999998</v>
      </c>
      <c r="G80" s="69">
        <f t="shared" si="4"/>
        <v>0.3206772777594557</v>
      </c>
      <c r="H80" s="40">
        <f t="shared" si="5"/>
        <v>0</v>
      </c>
    </row>
    <row r="81" spans="1:8" ht="15.75" x14ac:dyDescent="0.25">
      <c r="A81" s="35">
        <v>77</v>
      </c>
      <c r="B81" s="36" t="s">
        <v>86</v>
      </c>
      <c r="C81" s="67">
        <v>453985359.88999999</v>
      </c>
      <c r="D81" s="68">
        <v>733639420.03999996</v>
      </c>
      <c r="E81" s="35"/>
      <c r="F81" s="68">
        <f t="shared" si="3"/>
        <v>279654060.14999998</v>
      </c>
      <c r="G81" s="69">
        <f t="shared" si="4"/>
        <v>0.38118734150729316</v>
      </c>
      <c r="H81" s="40">
        <f t="shared" si="5"/>
        <v>0</v>
      </c>
    </row>
    <row r="82" spans="1:8" ht="15.75" x14ac:dyDescent="0.25">
      <c r="A82" s="35">
        <v>78</v>
      </c>
      <c r="B82" s="36" t="s">
        <v>87</v>
      </c>
      <c r="C82" s="67">
        <v>285260555.31</v>
      </c>
      <c r="D82" s="68">
        <v>418397138.92000002</v>
      </c>
      <c r="E82" s="35"/>
      <c r="F82" s="68">
        <f t="shared" si="3"/>
        <v>133136583.61000001</v>
      </c>
      <c r="G82" s="69">
        <f t="shared" si="4"/>
        <v>0.31820624766618327</v>
      </c>
      <c r="H82" s="40">
        <f t="shared" si="5"/>
        <v>0</v>
      </c>
    </row>
    <row r="83" spans="1:8" ht="15.75" x14ac:dyDescent="0.25">
      <c r="A83" s="35">
        <v>79</v>
      </c>
      <c r="B83" s="36" t="s">
        <v>88</v>
      </c>
      <c r="C83" s="67">
        <v>92903985.480000004</v>
      </c>
      <c r="D83" s="68">
        <v>127536974.27</v>
      </c>
      <c r="E83" s="35"/>
      <c r="F83" s="68">
        <f t="shared" si="3"/>
        <v>34632988.789999992</v>
      </c>
      <c r="G83" s="69">
        <f t="shared" si="4"/>
        <v>0.27155253594679774</v>
      </c>
      <c r="H83" s="40">
        <f t="shared" si="5"/>
        <v>0</v>
      </c>
    </row>
    <row r="84" spans="1:8" ht="15.75" x14ac:dyDescent="0.25">
      <c r="A84" s="35">
        <v>80</v>
      </c>
      <c r="B84" s="36" t="s">
        <v>89</v>
      </c>
      <c r="C84" s="67">
        <v>184227869.99000001</v>
      </c>
      <c r="D84" s="68">
        <v>249981779.77000001</v>
      </c>
      <c r="E84" s="35"/>
      <c r="F84" s="68">
        <f t="shared" si="3"/>
        <v>65753909.780000001</v>
      </c>
      <c r="G84" s="69">
        <f t="shared" si="4"/>
        <v>0.26303480933889661</v>
      </c>
      <c r="H84" s="40">
        <f t="shared" si="5"/>
        <v>0</v>
      </c>
    </row>
    <row r="85" spans="1:8" ht="15.75" x14ac:dyDescent="0.25">
      <c r="A85" s="35">
        <v>81</v>
      </c>
      <c r="B85" s="36" t="s">
        <v>90</v>
      </c>
      <c r="C85" s="70">
        <v>55804630.740000002</v>
      </c>
      <c r="D85" s="71">
        <v>79823149.400000006</v>
      </c>
      <c r="E85" s="35"/>
      <c r="F85" s="68">
        <f t="shared" si="3"/>
        <v>24018518.660000004</v>
      </c>
      <c r="G85" s="69">
        <f t="shared" si="4"/>
        <v>0.30089665517507136</v>
      </c>
      <c r="H85" s="40">
        <f t="shared" si="5"/>
        <v>0</v>
      </c>
    </row>
    <row r="86" spans="1:8" ht="15.75" x14ac:dyDescent="0.25">
      <c r="A86" s="35">
        <v>82</v>
      </c>
      <c r="B86" s="36" t="s">
        <v>91</v>
      </c>
      <c r="C86" s="67">
        <v>229071164.52000001</v>
      </c>
      <c r="D86" s="68">
        <v>324999063.97000003</v>
      </c>
      <c r="E86" s="35"/>
      <c r="F86" s="68">
        <f t="shared" si="3"/>
        <v>95927899.450000018</v>
      </c>
      <c r="G86" s="69">
        <f t="shared" si="4"/>
        <v>0.29516361763692622</v>
      </c>
      <c r="H86" s="40">
        <f t="shared" si="5"/>
        <v>0</v>
      </c>
    </row>
    <row r="87" spans="1:8" ht="15.75" x14ac:dyDescent="0.25">
      <c r="A87" s="35">
        <v>83</v>
      </c>
      <c r="B87" s="36" t="s">
        <v>92</v>
      </c>
      <c r="C87" s="67">
        <v>80654496.340000004</v>
      </c>
      <c r="D87" s="68">
        <v>128739495.48</v>
      </c>
      <c r="E87" s="35"/>
      <c r="F87" s="68">
        <f t="shared" si="3"/>
        <v>48084999.140000001</v>
      </c>
      <c r="G87" s="69">
        <f t="shared" si="4"/>
        <v>0.37350619528775553</v>
      </c>
      <c r="H87" s="40">
        <f t="shared" si="5"/>
        <v>0</v>
      </c>
    </row>
    <row r="88" spans="1:8" ht="15.75" x14ac:dyDescent="0.25">
      <c r="A88" s="35">
        <v>84</v>
      </c>
      <c r="B88" s="36" t="s">
        <v>93</v>
      </c>
      <c r="C88" s="67">
        <v>143191682.53</v>
      </c>
      <c r="D88" s="68">
        <v>203462696.08000001</v>
      </c>
      <c r="E88" s="35"/>
      <c r="F88" s="68">
        <f t="shared" si="3"/>
        <v>60271013.550000012</v>
      </c>
      <c r="G88" s="69">
        <f t="shared" si="4"/>
        <v>0.29622635849817847</v>
      </c>
      <c r="H88" s="40">
        <f t="shared" si="5"/>
        <v>0</v>
      </c>
    </row>
    <row r="89" spans="1:8" ht="15.75" x14ac:dyDescent="0.25">
      <c r="A89" s="35">
        <v>85</v>
      </c>
      <c r="B89" s="36" t="s">
        <v>94</v>
      </c>
      <c r="C89" s="67">
        <v>228895357.66999999</v>
      </c>
      <c r="D89" s="68">
        <v>405925135.52999997</v>
      </c>
      <c r="E89" s="35"/>
      <c r="F89" s="68">
        <f t="shared" si="3"/>
        <v>177029777.85999998</v>
      </c>
      <c r="G89" s="69">
        <f t="shared" si="4"/>
        <v>0.43611435302930773</v>
      </c>
      <c r="H89" s="40">
        <f t="shared" si="5"/>
        <v>0</v>
      </c>
    </row>
    <row r="90" spans="1:8" ht="13.5" thickBot="1" x14ac:dyDescent="0.25">
      <c r="A90" s="35"/>
      <c r="B90" s="41" t="s">
        <v>95</v>
      </c>
      <c r="C90" s="72">
        <f>SUM(C5:C89)</f>
        <v>15915704805.619997</v>
      </c>
      <c r="D90" s="73">
        <f>SUM(D5:D89)</f>
        <v>23914438828.429996</v>
      </c>
      <c r="E90" s="35"/>
      <c r="F90" s="35"/>
      <c r="G90" s="43"/>
      <c r="H90" s="44"/>
    </row>
    <row r="91" spans="1:8" x14ac:dyDescent="0.2">
      <c r="D91" s="51"/>
    </row>
  </sheetData>
  <autoFilter ref="A3:K90">
    <sortState ref="A8:M94">
      <sortCondition ref="A7"/>
    </sortState>
  </autoFilter>
  <mergeCells count="1">
    <mergeCell ref="B1:H1"/>
  </mergeCells>
  <pageMargins left="0.78740157480314965" right="0.39370078740157483" top="0.39370078740157483" bottom="0.39370078740157483" header="0" footer="0.51181102362204722"/>
  <pageSetup paperSize="9" orientation="portrait" horizontalDpi="1200" verticalDpi="1200"/>
  <headerFooter alignWithMargins="0">
    <oddFooter>Страница &amp;P из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92"/>
  <sheetViews>
    <sheetView workbookViewId="0">
      <pane xSplit="1" ySplit="4" topLeftCell="U5" activePane="bottomRight" state="frozen"/>
      <selection pane="topRight" activeCell="B1" sqref="B1"/>
      <selection pane="bottomLeft" activeCell="A3" sqref="A3"/>
      <selection pane="bottomRight" activeCell="AF6" sqref="AF6"/>
    </sheetView>
  </sheetViews>
  <sheetFormatPr defaultColWidth="8.875" defaultRowHeight="15" x14ac:dyDescent="0.25"/>
  <cols>
    <col min="1" max="1" width="8.875" style="76"/>
    <col min="2" max="2" width="38.875" style="76" customWidth="1"/>
    <col min="3" max="5" width="14.5" style="76" hidden="1" customWidth="1"/>
    <col min="6" max="6" width="19.5" style="76" hidden="1" customWidth="1"/>
    <col min="7" max="11" width="18.875" style="76" hidden="1" customWidth="1"/>
    <col min="12" max="12" width="12.5" style="76" hidden="1" customWidth="1"/>
    <col min="13" max="13" width="11.5" style="76" hidden="1" customWidth="1"/>
    <col min="14" max="14" width="11.375" style="76" hidden="1" customWidth="1"/>
    <col min="15" max="16" width="12.375" style="76" hidden="1" customWidth="1"/>
    <col min="17" max="17" width="12.5" style="76" hidden="1" customWidth="1"/>
    <col min="18" max="18" width="17.5" style="76" customWidth="1"/>
    <col min="19" max="20" width="14.375" style="76" customWidth="1"/>
    <col min="21" max="21" width="16.5" style="76" bestFit="1" customWidth="1"/>
    <col min="22" max="22" width="13.875" style="76" bestFit="1" customWidth="1"/>
    <col min="23" max="23" width="12.5" style="76" customWidth="1"/>
    <col min="24" max="24" width="16.5" style="76" bestFit="1" customWidth="1"/>
    <col min="25" max="25" width="13.875" style="76" bestFit="1" customWidth="1"/>
    <col min="26" max="26" width="15.625" style="76" bestFit="1" customWidth="1"/>
    <col min="27" max="27" width="16.5" style="76" bestFit="1" customWidth="1"/>
    <col min="28" max="28" width="13.875" style="76" bestFit="1" customWidth="1"/>
    <col min="29" max="29" width="15.625" style="76" bestFit="1" customWidth="1"/>
    <col min="30" max="30" width="17" style="76" customWidth="1"/>
    <col min="31" max="31" width="14.5" style="76" customWidth="1"/>
    <col min="32" max="32" width="19" style="76" customWidth="1"/>
    <col min="33" max="33" width="19.625" style="76" customWidth="1"/>
    <col min="34" max="16384" width="8.875" style="76"/>
  </cols>
  <sheetData>
    <row r="1" spans="1:34" x14ac:dyDescent="0.25">
      <c r="B1" s="120" t="s">
        <v>142</v>
      </c>
    </row>
    <row r="2" spans="1:34" ht="15.75" thickBo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</row>
    <row r="3" spans="1:34" ht="15.95" customHeight="1" x14ac:dyDescent="0.25">
      <c r="A3" s="265" t="s">
        <v>1</v>
      </c>
      <c r="B3" s="262" t="s">
        <v>96</v>
      </c>
      <c r="C3" s="77" t="s">
        <v>125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260" t="s">
        <v>129</v>
      </c>
      <c r="S3" s="260"/>
      <c r="T3" s="261"/>
      <c r="U3" s="264" t="s">
        <v>133</v>
      </c>
      <c r="V3" s="260"/>
      <c r="W3" s="261"/>
      <c r="X3" s="264" t="s">
        <v>134</v>
      </c>
      <c r="Y3" s="260"/>
      <c r="Z3" s="266"/>
      <c r="AA3" s="264" t="s">
        <v>135</v>
      </c>
      <c r="AB3" s="260"/>
      <c r="AC3" s="261"/>
      <c r="AD3" s="267" t="s">
        <v>136</v>
      </c>
      <c r="AE3" s="260"/>
      <c r="AF3" s="266"/>
      <c r="AG3" s="268" t="s">
        <v>137</v>
      </c>
      <c r="AH3" s="258" t="s">
        <v>6</v>
      </c>
    </row>
    <row r="4" spans="1:34" x14ac:dyDescent="0.25">
      <c r="A4" s="265"/>
      <c r="B4" s="263"/>
      <c r="C4" s="77">
        <v>100</v>
      </c>
      <c r="D4" s="77"/>
      <c r="E4" s="77"/>
      <c r="F4" s="77">
        <v>200</v>
      </c>
      <c r="G4" s="77"/>
      <c r="H4" s="77"/>
      <c r="I4" s="77">
        <v>300</v>
      </c>
      <c r="J4" s="77"/>
      <c r="K4" s="77"/>
      <c r="L4" s="77">
        <v>400</v>
      </c>
      <c r="M4" s="77"/>
      <c r="N4" s="77"/>
      <c r="O4" s="77">
        <v>800</v>
      </c>
      <c r="P4" s="77"/>
      <c r="Q4" s="77"/>
      <c r="R4" s="86" t="s">
        <v>131</v>
      </c>
      <c r="S4" s="86" t="s">
        <v>130</v>
      </c>
      <c r="T4" s="111" t="s">
        <v>128</v>
      </c>
      <c r="U4" s="112" t="s">
        <v>131</v>
      </c>
      <c r="V4" s="86" t="s">
        <v>130</v>
      </c>
      <c r="W4" s="111" t="s">
        <v>128</v>
      </c>
      <c r="X4" s="112" t="s">
        <v>131</v>
      </c>
      <c r="Y4" s="86" t="s">
        <v>130</v>
      </c>
      <c r="Z4" s="87" t="s">
        <v>128</v>
      </c>
      <c r="AA4" s="112" t="s">
        <v>131</v>
      </c>
      <c r="AB4" s="86" t="s">
        <v>130</v>
      </c>
      <c r="AC4" s="111" t="s">
        <v>128</v>
      </c>
      <c r="AD4" s="88" t="s">
        <v>131</v>
      </c>
      <c r="AE4" s="86" t="s">
        <v>130</v>
      </c>
      <c r="AF4" s="87" t="s">
        <v>128</v>
      </c>
      <c r="AG4" s="268"/>
      <c r="AH4" s="259"/>
    </row>
    <row r="5" spans="1:34" x14ac:dyDescent="0.25">
      <c r="A5" s="86">
        <v>1</v>
      </c>
      <c r="B5" s="86">
        <v>2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6">
        <v>3</v>
      </c>
      <c r="S5" s="86">
        <v>4</v>
      </c>
      <c r="T5" s="111" t="s">
        <v>132</v>
      </c>
      <c r="U5" s="113">
        <v>6</v>
      </c>
      <c r="V5" s="89">
        <v>7</v>
      </c>
      <c r="W5" s="103" t="s">
        <v>138</v>
      </c>
      <c r="X5" s="95">
        <v>9</v>
      </c>
      <c r="Y5" s="90">
        <v>10</v>
      </c>
      <c r="Z5" s="114" t="s">
        <v>139</v>
      </c>
      <c r="AA5" s="112">
        <v>12</v>
      </c>
      <c r="AB5" s="86">
        <v>13</v>
      </c>
      <c r="AC5" s="117" t="s">
        <v>140</v>
      </c>
      <c r="AD5" s="88">
        <v>15</v>
      </c>
      <c r="AE5" s="86">
        <v>16</v>
      </c>
      <c r="AF5" s="255" t="s">
        <v>141</v>
      </c>
      <c r="AG5" s="254" t="s">
        <v>257</v>
      </c>
      <c r="AH5" s="104">
        <v>19</v>
      </c>
    </row>
    <row r="6" spans="1:34" ht="15.75" x14ac:dyDescent="0.25">
      <c r="A6" s="77">
        <f t="array" ref="A6">VLOOKUP(B6,'1.1'!$B$5:$V$89,21,FALSE)</f>
        <v>1</v>
      </c>
      <c r="B6" s="78" t="s">
        <v>10</v>
      </c>
      <c r="C6" s="107">
        <v>4072550</v>
      </c>
      <c r="D6" s="107">
        <v>7719392.9100000001</v>
      </c>
      <c r="E6" s="107">
        <v>7719392.9100000001</v>
      </c>
      <c r="F6" s="107">
        <v>888292.66</v>
      </c>
      <c r="G6" s="107">
        <v>3919171.83</v>
      </c>
      <c r="H6" s="107">
        <v>3964171.82</v>
      </c>
      <c r="I6" s="107">
        <v>0</v>
      </c>
      <c r="J6" s="107">
        <v>0</v>
      </c>
      <c r="K6" s="107">
        <v>0</v>
      </c>
      <c r="L6" s="107">
        <v>0</v>
      </c>
      <c r="M6" s="107">
        <v>0</v>
      </c>
      <c r="N6" s="107">
        <v>0</v>
      </c>
      <c r="O6" s="107">
        <v>436000</v>
      </c>
      <c r="P6" s="107">
        <v>0</v>
      </c>
      <c r="Q6" s="107">
        <v>1044242.26</v>
      </c>
      <c r="R6" s="108">
        <v>19511.33582</v>
      </c>
      <c r="S6" s="109">
        <v>20387.185099999995</v>
      </c>
      <c r="T6" s="110">
        <f t="shared" ref="T6:T37" si="0">(S6-R6)/R6</f>
        <v>4.4889252487890136E-2</v>
      </c>
      <c r="U6" s="98">
        <v>8771.6363099999999</v>
      </c>
      <c r="V6" s="80">
        <v>6924.8114999999998</v>
      </c>
      <c r="W6" s="99">
        <f t="shared" ref="W6:W37" si="1">(V6-U6)/U6</f>
        <v>-0.21054507331711295</v>
      </c>
      <c r="X6" s="96">
        <v>0</v>
      </c>
      <c r="Y6" s="80">
        <v>0</v>
      </c>
      <c r="Z6" s="115">
        <f t="shared" ref="Z6:Z37" si="2">IF(AND(X6=0,Y6&gt;0),Y6/1,IF(AND(Y6=0,X6=0),0,Y6/X6))</f>
        <v>0</v>
      </c>
      <c r="AA6" s="98">
        <v>0</v>
      </c>
      <c r="AB6" s="80">
        <v>0</v>
      </c>
      <c r="AC6" s="99">
        <f t="shared" ref="AC6:AC37" si="3">IFERROR((AB6-AA6)/AA6,0)</f>
        <v>0</v>
      </c>
      <c r="AD6" s="96">
        <v>1480.24226</v>
      </c>
      <c r="AE6" s="80">
        <v>1480.2422999999999</v>
      </c>
      <c r="AF6" s="118">
        <f t="shared" ref="AF6:AF69" si="4">(AE6-AD6)/AD6</f>
        <v>2.702260365070898E-8</v>
      </c>
      <c r="AG6" s="119">
        <f>(T6+W6+AF6)/9</f>
        <v>-1.8406199311846574E-2</v>
      </c>
      <c r="AH6" s="105">
        <f t="shared" ref="AH6:AH37" si="5">IF(OR(AG6&gt;10%,AG6&lt;-10%),0,1)</f>
        <v>1</v>
      </c>
    </row>
    <row r="7" spans="1:34" ht="15.75" x14ac:dyDescent="0.25">
      <c r="A7" s="77">
        <f t="array" ref="A7">VLOOKUP(B7,'1.1'!$B$5:$V$89,21,FALSE)</f>
        <v>2</v>
      </c>
      <c r="B7" s="78" t="s">
        <v>11</v>
      </c>
      <c r="C7" s="79">
        <v>7635490.21</v>
      </c>
      <c r="D7" s="79">
        <v>7635490.21</v>
      </c>
      <c r="E7" s="79">
        <v>7637435.54</v>
      </c>
      <c r="F7" s="79">
        <v>1718172.79</v>
      </c>
      <c r="G7" s="79">
        <v>2907241.31</v>
      </c>
      <c r="H7" s="79">
        <v>2866141.3</v>
      </c>
      <c r="I7" s="79">
        <v>0</v>
      </c>
      <c r="J7" s="79">
        <v>0</v>
      </c>
      <c r="K7" s="79">
        <v>0</v>
      </c>
      <c r="L7" s="79">
        <v>0</v>
      </c>
      <c r="M7" s="79">
        <v>0</v>
      </c>
      <c r="N7" s="79">
        <v>0</v>
      </c>
      <c r="O7" s="79">
        <v>1185376.56</v>
      </c>
      <c r="P7" s="79">
        <v>0</v>
      </c>
      <c r="Q7" s="79">
        <v>0</v>
      </c>
      <c r="R7" s="80">
        <v>22908.415960000002</v>
      </c>
      <c r="S7" s="91">
        <v>23079.601799999997</v>
      </c>
      <c r="T7" s="93">
        <f t="shared" si="0"/>
        <v>7.4726179365216406E-3</v>
      </c>
      <c r="U7" s="98">
        <v>7491.5553999999993</v>
      </c>
      <c r="V7" s="80">
        <v>8149.1606999999985</v>
      </c>
      <c r="W7" s="99">
        <f t="shared" si="1"/>
        <v>8.7779541749100506E-2</v>
      </c>
      <c r="X7" s="96">
        <v>0</v>
      </c>
      <c r="Y7" s="80">
        <v>0</v>
      </c>
      <c r="Z7" s="115">
        <f t="shared" si="2"/>
        <v>0</v>
      </c>
      <c r="AA7" s="98">
        <v>0</v>
      </c>
      <c r="AB7" s="80">
        <v>0</v>
      </c>
      <c r="AC7" s="99">
        <f t="shared" si="3"/>
        <v>0</v>
      </c>
      <c r="AD7" s="96">
        <v>1185.3765600000002</v>
      </c>
      <c r="AE7" s="80">
        <v>1744.0310999999997</v>
      </c>
      <c r="AF7" s="118">
        <f t="shared" si="4"/>
        <v>0.47128866796556146</v>
      </c>
      <c r="AG7" s="119">
        <f t="shared" ref="AG7:AG28" si="6">(T7+W7+AF7)/9</f>
        <v>6.2948980850131508E-2</v>
      </c>
      <c r="AH7" s="105">
        <f t="shared" si="5"/>
        <v>1</v>
      </c>
    </row>
    <row r="8" spans="1:34" ht="15.75" x14ac:dyDescent="0.25">
      <c r="A8" s="77">
        <f t="array" ref="A8">VLOOKUP(B8,'1.1'!B5:V89,21,FALSE)</f>
        <v>3</v>
      </c>
      <c r="B8" s="78" t="s">
        <v>12</v>
      </c>
      <c r="C8" s="79">
        <v>22913330.969999999</v>
      </c>
      <c r="D8" s="79">
        <v>24996830.960000001</v>
      </c>
      <c r="E8" s="79">
        <v>25899997.300000001</v>
      </c>
      <c r="F8" s="79">
        <v>3004515</v>
      </c>
      <c r="G8" s="79">
        <v>6050467</v>
      </c>
      <c r="H8" s="79">
        <v>8633812.8699999992</v>
      </c>
      <c r="I8" s="79">
        <v>0</v>
      </c>
      <c r="J8" s="79">
        <v>0</v>
      </c>
      <c r="K8" s="79">
        <v>0</v>
      </c>
      <c r="L8" s="79">
        <v>0</v>
      </c>
      <c r="M8" s="79">
        <v>0</v>
      </c>
      <c r="N8" s="79">
        <v>0</v>
      </c>
      <c r="O8" s="79">
        <v>35000</v>
      </c>
      <c r="P8" s="79">
        <v>1000</v>
      </c>
      <c r="Q8" s="79">
        <v>489695.68</v>
      </c>
      <c r="R8" s="80">
        <v>73810.159230000005</v>
      </c>
      <c r="S8" s="91">
        <v>92603.29250000001</v>
      </c>
      <c r="T8" s="93">
        <f t="shared" si="0"/>
        <v>0.25461445234711771</v>
      </c>
      <c r="U8" s="98">
        <v>17688.794869999998</v>
      </c>
      <c r="V8" s="80">
        <v>14444.384899999997</v>
      </c>
      <c r="W8" s="99">
        <f t="shared" si="1"/>
        <v>-0.18341611137695335</v>
      </c>
      <c r="X8" s="96">
        <v>0</v>
      </c>
      <c r="Y8" s="80">
        <v>0</v>
      </c>
      <c r="Z8" s="115">
        <f t="shared" si="2"/>
        <v>0</v>
      </c>
      <c r="AA8" s="98">
        <v>0</v>
      </c>
      <c r="AB8" s="80">
        <v>0</v>
      </c>
      <c r="AC8" s="99">
        <f t="shared" si="3"/>
        <v>0</v>
      </c>
      <c r="AD8" s="96">
        <v>525.69567999999992</v>
      </c>
      <c r="AE8" s="80">
        <v>1575.9856</v>
      </c>
      <c r="AF8" s="118">
        <f t="shared" si="4"/>
        <v>1.9979047954131948</v>
      </c>
      <c r="AG8" s="119">
        <f t="shared" si="6"/>
        <v>0.22990034848703989</v>
      </c>
      <c r="AH8" s="105">
        <f t="shared" si="5"/>
        <v>0</v>
      </c>
    </row>
    <row r="9" spans="1:34" ht="34.5" customHeight="1" x14ac:dyDescent="0.25">
      <c r="A9" s="77">
        <f t="array" ref="A9">VLOOKUP(B9,'1.1'!$B$5:$V$89,21,FALSE)</f>
        <v>4</v>
      </c>
      <c r="B9" s="78" t="s">
        <v>13</v>
      </c>
      <c r="C9" s="79">
        <v>11857950.550000001</v>
      </c>
      <c r="D9" s="79">
        <v>16669964.32</v>
      </c>
      <c r="E9" s="79">
        <v>18405142.809999999</v>
      </c>
      <c r="F9" s="79">
        <v>1432990.4</v>
      </c>
      <c r="G9" s="79">
        <v>3742303.69</v>
      </c>
      <c r="H9" s="79">
        <v>3299562.04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75715.990000000005</v>
      </c>
      <c r="P9" s="79">
        <v>0</v>
      </c>
      <c r="Q9" s="79">
        <v>0</v>
      </c>
      <c r="R9" s="80">
        <v>46933.057679999998</v>
      </c>
      <c r="S9" s="91">
        <v>54037.752200000017</v>
      </c>
      <c r="T9" s="93">
        <f t="shared" si="0"/>
        <v>0.15137932347049288</v>
      </c>
      <c r="U9" s="98">
        <v>8474.8561299999983</v>
      </c>
      <c r="V9" s="80">
        <v>9332.8848999999973</v>
      </c>
      <c r="W9" s="99">
        <f t="shared" si="1"/>
        <v>0.10124405144326611</v>
      </c>
      <c r="X9" s="96">
        <v>0</v>
      </c>
      <c r="Y9" s="80">
        <v>0</v>
      </c>
      <c r="Z9" s="115">
        <f t="shared" si="2"/>
        <v>0</v>
      </c>
      <c r="AA9" s="98">
        <v>0</v>
      </c>
      <c r="AB9" s="80">
        <v>0</v>
      </c>
      <c r="AC9" s="99">
        <f t="shared" si="3"/>
        <v>0</v>
      </c>
      <c r="AD9" s="96">
        <v>75.715990000000005</v>
      </c>
      <c r="AE9" s="80">
        <v>4266.9876999999997</v>
      </c>
      <c r="AF9" s="118">
        <f t="shared" si="4"/>
        <v>55.355172797714189</v>
      </c>
      <c r="AG9" s="119">
        <f t="shared" si="6"/>
        <v>6.1786440191808829</v>
      </c>
      <c r="AH9" s="105">
        <f t="shared" si="5"/>
        <v>0</v>
      </c>
    </row>
    <row r="10" spans="1:34" ht="15.75" x14ac:dyDescent="0.25">
      <c r="A10" s="77">
        <f t="array" ref="A10">VLOOKUP(B10,'1.1'!$B$5:$V$89,21,FALSE)</f>
        <v>5</v>
      </c>
      <c r="B10" s="78" t="s">
        <v>14</v>
      </c>
      <c r="C10" s="79">
        <v>4370000</v>
      </c>
      <c r="D10" s="79">
        <v>17047218.879999999</v>
      </c>
      <c r="E10" s="79">
        <v>52150655.100000001</v>
      </c>
      <c r="F10" s="79">
        <v>6406477.7800000003</v>
      </c>
      <c r="G10" s="79">
        <v>5000000</v>
      </c>
      <c r="H10" s="79">
        <v>10033123.51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2737633</v>
      </c>
      <c r="P10" s="79">
        <v>0</v>
      </c>
      <c r="Q10" s="79">
        <v>543644.69999999995</v>
      </c>
      <c r="R10" s="80">
        <v>73567.873980000004</v>
      </c>
      <c r="S10" s="91">
        <v>77562.644400000019</v>
      </c>
      <c r="T10" s="93">
        <f t="shared" si="0"/>
        <v>5.4300473887365898E-2</v>
      </c>
      <c r="U10" s="98">
        <v>21439.601289999999</v>
      </c>
      <c r="V10" s="80">
        <v>25165.148700000002</v>
      </c>
      <c r="W10" s="99">
        <f t="shared" si="1"/>
        <v>0.17376943533636036</v>
      </c>
      <c r="X10" s="96">
        <v>0</v>
      </c>
      <c r="Y10" s="80">
        <v>0</v>
      </c>
      <c r="Z10" s="115">
        <f t="shared" si="2"/>
        <v>0</v>
      </c>
      <c r="AA10" s="98">
        <v>0</v>
      </c>
      <c r="AB10" s="80">
        <v>0</v>
      </c>
      <c r="AC10" s="99">
        <f t="shared" si="3"/>
        <v>0</v>
      </c>
      <c r="AD10" s="96">
        <v>3281.2777000000001</v>
      </c>
      <c r="AE10" s="80">
        <v>4449.2776999999996</v>
      </c>
      <c r="AF10" s="118">
        <f t="shared" si="4"/>
        <v>0.35595889979077344</v>
      </c>
      <c r="AG10" s="119">
        <f t="shared" si="6"/>
        <v>6.4892089890499965E-2</v>
      </c>
      <c r="AH10" s="105">
        <f t="shared" si="5"/>
        <v>1</v>
      </c>
    </row>
    <row r="11" spans="1:34" ht="36" customHeight="1" x14ac:dyDescent="0.25">
      <c r="A11" s="77">
        <f t="array" ref="A11">VLOOKUP(B11,'1.1'!$B$5:$V$89,21,FALSE)</f>
        <v>6</v>
      </c>
      <c r="B11" s="78" t="s">
        <v>15</v>
      </c>
      <c r="C11" s="79">
        <v>4544617.76</v>
      </c>
      <c r="D11" s="79">
        <v>4376500</v>
      </c>
      <c r="E11" s="79">
        <v>5405079.3200000003</v>
      </c>
      <c r="F11" s="79">
        <v>2664297.2400000002</v>
      </c>
      <c r="G11" s="79">
        <v>2384290.21</v>
      </c>
      <c r="H11" s="79">
        <v>2585878.2400000002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3000</v>
      </c>
      <c r="P11" s="79">
        <v>0</v>
      </c>
      <c r="Q11" s="79">
        <v>335070.59000000003</v>
      </c>
      <c r="R11" s="80">
        <v>14326.19708</v>
      </c>
      <c r="S11" s="91">
        <v>15428.185600000004</v>
      </c>
      <c r="T11" s="93">
        <f t="shared" si="0"/>
        <v>7.6921217392606503E-2</v>
      </c>
      <c r="U11" s="98">
        <v>7634.46569</v>
      </c>
      <c r="V11" s="80">
        <v>9370.0584999999992</v>
      </c>
      <c r="W11" s="99">
        <f t="shared" si="1"/>
        <v>0.22733651318563974</v>
      </c>
      <c r="X11" s="96">
        <v>0</v>
      </c>
      <c r="Y11" s="80">
        <v>0</v>
      </c>
      <c r="Z11" s="115">
        <f t="shared" si="2"/>
        <v>0</v>
      </c>
      <c r="AA11" s="98">
        <v>0</v>
      </c>
      <c r="AB11" s="80">
        <v>0</v>
      </c>
      <c r="AC11" s="99">
        <f t="shared" si="3"/>
        <v>0</v>
      </c>
      <c r="AD11" s="96">
        <v>338.07059000000004</v>
      </c>
      <c r="AE11" s="80">
        <v>555.8150999999998</v>
      </c>
      <c r="AF11" s="118">
        <f t="shared" si="4"/>
        <v>0.6440800129937353</v>
      </c>
      <c r="AG11" s="119">
        <f t="shared" si="6"/>
        <v>0.10537086039688684</v>
      </c>
      <c r="AH11" s="105">
        <f t="shared" si="5"/>
        <v>0</v>
      </c>
    </row>
    <row r="12" spans="1:34" ht="41.25" customHeight="1" x14ac:dyDescent="0.25">
      <c r="A12" s="77">
        <f t="array" ref="A12">VLOOKUP(B12,'1.1'!$B$5:$V$89,21,FALSE)</f>
        <v>7</v>
      </c>
      <c r="B12" s="78" t="s">
        <v>16</v>
      </c>
      <c r="C12" s="79">
        <v>6685845.0099999998</v>
      </c>
      <c r="D12" s="79">
        <v>5586790.0099999998</v>
      </c>
      <c r="E12" s="79">
        <v>7699646.6500000004</v>
      </c>
      <c r="F12" s="79">
        <v>1520031.8</v>
      </c>
      <c r="G12" s="79">
        <v>1405178</v>
      </c>
      <c r="H12" s="79">
        <v>1379773.52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3166317</v>
      </c>
      <c r="P12" s="79">
        <v>0</v>
      </c>
      <c r="Q12" s="79">
        <v>3166317.99</v>
      </c>
      <c r="R12" s="80">
        <v>19972.28167</v>
      </c>
      <c r="S12" s="91">
        <v>32516.536199999995</v>
      </c>
      <c r="T12" s="93">
        <f t="shared" si="0"/>
        <v>0.6280831973666029</v>
      </c>
      <c r="U12" s="98">
        <v>4304.9833200000003</v>
      </c>
      <c r="V12" s="80">
        <v>7853.6786000000011</v>
      </c>
      <c r="W12" s="99">
        <f t="shared" si="1"/>
        <v>0.82432265498301638</v>
      </c>
      <c r="X12" s="96">
        <v>0</v>
      </c>
      <c r="Y12" s="80">
        <v>0</v>
      </c>
      <c r="Z12" s="115">
        <f t="shared" si="2"/>
        <v>0</v>
      </c>
      <c r="AA12" s="98">
        <v>0</v>
      </c>
      <c r="AB12" s="80">
        <v>0</v>
      </c>
      <c r="AC12" s="99">
        <f t="shared" si="3"/>
        <v>0</v>
      </c>
      <c r="AD12" s="96">
        <v>6332.6349900000005</v>
      </c>
      <c r="AE12" s="80">
        <v>3686.2580000000003</v>
      </c>
      <c r="AF12" s="118">
        <f t="shared" si="4"/>
        <v>-0.4178950775118021</v>
      </c>
      <c r="AG12" s="119">
        <f t="shared" si="6"/>
        <v>0.11494564164864635</v>
      </c>
      <c r="AH12" s="105">
        <f t="shared" si="5"/>
        <v>0</v>
      </c>
    </row>
    <row r="13" spans="1:34" ht="15.75" x14ac:dyDescent="0.25">
      <c r="A13" s="77">
        <f t="array" ref="A13">VLOOKUP(B13,'1.1'!$B$5:$V$89,21,FALSE)</f>
        <v>8</v>
      </c>
      <c r="B13" s="78" t="s">
        <v>17</v>
      </c>
      <c r="C13" s="79">
        <v>3737331</v>
      </c>
      <c r="D13" s="79">
        <v>7838039.6299999999</v>
      </c>
      <c r="E13" s="79">
        <v>7753651.5</v>
      </c>
      <c r="F13" s="79">
        <v>2652032.56</v>
      </c>
      <c r="G13" s="79">
        <v>2285141.77</v>
      </c>
      <c r="H13" s="79">
        <v>2195741.7799999998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485168.95</v>
      </c>
      <c r="R13" s="80">
        <v>19329.022129999998</v>
      </c>
      <c r="S13" s="91">
        <v>17402.736100000002</v>
      </c>
      <c r="T13" s="93">
        <f t="shared" si="0"/>
        <v>-9.965770730896234E-2</v>
      </c>
      <c r="U13" s="98">
        <v>7132.9161099999992</v>
      </c>
      <c r="V13" s="80">
        <v>9505.2842999999993</v>
      </c>
      <c r="W13" s="99">
        <f t="shared" si="1"/>
        <v>0.33259443310626574</v>
      </c>
      <c r="X13" s="96">
        <v>0</v>
      </c>
      <c r="Y13" s="80">
        <v>16.573699999999999</v>
      </c>
      <c r="Z13" s="115">
        <f t="shared" si="2"/>
        <v>16.573699999999999</v>
      </c>
      <c r="AA13" s="98">
        <v>0</v>
      </c>
      <c r="AB13" s="80">
        <v>0</v>
      </c>
      <c r="AC13" s="99">
        <f t="shared" si="3"/>
        <v>0</v>
      </c>
      <c r="AD13" s="96">
        <v>485.16895</v>
      </c>
      <c r="AE13" s="80">
        <v>624.85490000000027</v>
      </c>
      <c r="AF13" s="118">
        <f t="shared" si="4"/>
        <v>0.2879119737567713</v>
      </c>
      <c r="AG13" s="119">
        <f t="shared" si="6"/>
        <v>5.7872077728230518E-2</v>
      </c>
      <c r="AH13" s="105">
        <f t="shared" si="5"/>
        <v>1</v>
      </c>
    </row>
    <row r="14" spans="1:34" ht="40.5" customHeight="1" x14ac:dyDescent="0.25">
      <c r="A14" s="77">
        <f t="array" ref="A14">VLOOKUP(B14,'1.1'!$B$5:$V$89,21,FALSE)</f>
        <v>9</v>
      </c>
      <c r="B14" s="78" t="s">
        <v>18</v>
      </c>
      <c r="C14" s="79">
        <v>8591182.8800000008</v>
      </c>
      <c r="D14" s="79">
        <v>8591182.8800000008</v>
      </c>
      <c r="E14" s="79">
        <v>8591182.8900000006</v>
      </c>
      <c r="F14" s="79">
        <v>6123142.0999999996</v>
      </c>
      <c r="G14" s="79">
        <v>6010042.0999999996</v>
      </c>
      <c r="H14" s="79">
        <v>6010042.1299999999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303773</v>
      </c>
      <c r="R14" s="80">
        <v>25773.548650000001</v>
      </c>
      <c r="S14" s="91">
        <v>27265.93</v>
      </c>
      <c r="T14" s="93">
        <f t="shared" si="0"/>
        <v>5.7903603817474301E-2</v>
      </c>
      <c r="U14" s="98">
        <v>18143.226329999998</v>
      </c>
      <c r="V14" s="80">
        <v>35461.197899999999</v>
      </c>
      <c r="W14" s="99">
        <f t="shared" si="1"/>
        <v>0.95451444274630304</v>
      </c>
      <c r="X14" s="96">
        <v>0</v>
      </c>
      <c r="Y14" s="80">
        <v>0</v>
      </c>
      <c r="Z14" s="115">
        <f t="shared" si="2"/>
        <v>0</v>
      </c>
      <c r="AA14" s="98">
        <v>0</v>
      </c>
      <c r="AB14" s="80">
        <v>0</v>
      </c>
      <c r="AC14" s="99">
        <f t="shared" si="3"/>
        <v>0</v>
      </c>
      <c r="AD14" s="96">
        <v>303.77300000000002</v>
      </c>
      <c r="AE14" s="80">
        <v>737.94700000000012</v>
      </c>
      <c r="AF14" s="118">
        <f t="shared" si="4"/>
        <v>1.4292711992178373</v>
      </c>
      <c r="AG14" s="119">
        <f t="shared" si="6"/>
        <v>0.27129880508684612</v>
      </c>
      <c r="AH14" s="105">
        <f t="shared" si="5"/>
        <v>0</v>
      </c>
    </row>
    <row r="15" spans="1:34" ht="15.75" x14ac:dyDescent="0.25">
      <c r="A15" s="77">
        <f t="array" ref="A15">VLOOKUP(B15,'1.1'!$B$5:$V$89,21,FALSE)</f>
        <v>10</v>
      </c>
      <c r="B15" s="78" t="s">
        <v>19</v>
      </c>
      <c r="C15" s="79">
        <v>16951790.84</v>
      </c>
      <c r="D15" s="79">
        <v>17993707.32</v>
      </c>
      <c r="E15" s="79">
        <v>33634252.520000003</v>
      </c>
      <c r="F15" s="79">
        <v>2125224.65</v>
      </c>
      <c r="G15" s="79">
        <v>3924788.63</v>
      </c>
      <c r="H15" s="79">
        <v>4372277.21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100067</v>
      </c>
      <c r="P15" s="79">
        <v>332634.21000000002</v>
      </c>
      <c r="Q15" s="79">
        <v>0</v>
      </c>
      <c r="R15" s="80">
        <v>68579.750680000012</v>
      </c>
      <c r="S15" s="91">
        <v>80121.872700000007</v>
      </c>
      <c r="T15" s="93">
        <f t="shared" si="0"/>
        <v>0.16830218695102425</v>
      </c>
      <c r="U15" s="98">
        <v>10422.290489999998</v>
      </c>
      <c r="V15" s="80">
        <v>9434.2160999999978</v>
      </c>
      <c r="W15" s="99">
        <f t="shared" si="1"/>
        <v>-9.4803958011728764E-2</v>
      </c>
      <c r="X15" s="96">
        <v>0</v>
      </c>
      <c r="Y15" s="80">
        <v>276.54570000000001</v>
      </c>
      <c r="Z15" s="115">
        <f t="shared" si="2"/>
        <v>276.54570000000001</v>
      </c>
      <c r="AA15" s="98">
        <v>0</v>
      </c>
      <c r="AB15" s="80">
        <v>0</v>
      </c>
      <c r="AC15" s="99">
        <f t="shared" si="3"/>
        <v>0</v>
      </c>
      <c r="AD15" s="96">
        <v>432.70121</v>
      </c>
      <c r="AE15" s="80">
        <v>683.00119999999993</v>
      </c>
      <c r="AF15" s="118">
        <f t="shared" si="4"/>
        <v>0.57845918665214713</v>
      </c>
      <c r="AG15" s="119">
        <f t="shared" si="6"/>
        <v>7.2439712843493625E-2</v>
      </c>
      <c r="AH15" s="105">
        <f t="shared" si="5"/>
        <v>1</v>
      </c>
    </row>
    <row r="16" spans="1:34" ht="33.75" customHeight="1" x14ac:dyDescent="0.25">
      <c r="A16" s="77">
        <f t="array" ref="A16">VLOOKUP(B16,'1.1'!$B$5:$V$89,21,FALSE)</f>
        <v>11</v>
      </c>
      <c r="B16" s="78" t="s">
        <v>20</v>
      </c>
      <c r="C16" s="79">
        <v>20447313.32</v>
      </c>
      <c r="D16" s="79">
        <v>7170000</v>
      </c>
      <c r="E16" s="79">
        <v>32051972.800000001</v>
      </c>
      <c r="F16" s="79">
        <v>2442300</v>
      </c>
      <c r="G16" s="79">
        <v>4821000</v>
      </c>
      <c r="H16" s="79">
        <v>4963458.26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753600</v>
      </c>
      <c r="P16" s="79">
        <v>0</v>
      </c>
      <c r="Q16" s="79">
        <v>1077498.1200000001</v>
      </c>
      <c r="R16" s="80">
        <v>59669.286120000004</v>
      </c>
      <c r="S16" s="91">
        <v>61101.121700000018</v>
      </c>
      <c r="T16" s="93">
        <f t="shared" si="0"/>
        <v>2.3996190889907256E-2</v>
      </c>
      <c r="U16" s="98">
        <v>12226.758260000001</v>
      </c>
      <c r="V16" s="80">
        <v>10596.433700000001</v>
      </c>
      <c r="W16" s="99">
        <f t="shared" si="1"/>
        <v>-0.13334070448858282</v>
      </c>
      <c r="X16" s="96">
        <v>0</v>
      </c>
      <c r="Y16" s="80">
        <v>348.71429999999998</v>
      </c>
      <c r="Z16" s="115">
        <f t="shared" si="2"/>
        <v>348.71429999999998</v>
      </c>
      <c r="AA16" s="98">
        <v>0</v>
      </c>
      <c r="AB16" s="80">
        <v>0</v>
      </c>
      <c r="AC16" s="99">
        <f t="shared" si="3"/>
        <v>0</v>
      </c>
      <c r="AD16" s="96">
        <v>1831.0981200000001</v>
      </c>
      <c r="AE16" s="80">
        <v>1769.4957999999999</v>
      </c>
      <c r="AF16" s="118">
        <f t="shared" si="4"/>
        <v>-3.3642282369882058E-2</v>
      </c>
      <c r="AG16" s="119">
        <f t="shared" si="6"/>
        <v>-1.5887421774284181E-2</v>
      </c>
      <c r="AH16" s="105">
        <f t="shared" si="5"/>
        <v>1</v>
      </c>
    </row>
    <row r="17" spans="1:34" ht="15" customHeight="1" x14ac:dyDescent="0.25">
      <c r="A17" s="77">
        <f t="array" ref="A17">VLOOKUP(B17,'1.1'!$B$5:$V$89,21,FALSE)</f>
        <v>12</v>
      </c>
      <c r="B17" s="78" t="s">
        <v>21</v>
      </c>
      <c r="C17" s="79">
        <v>6825529.6699999999</v>
      </c>
      <c r="D17" s="79">
        <v>7107625.7800000003</v>
      </c>
      <c r="E17" s="79">
        <v>13231800.449999999</v>
      </c>
      <c r="F17" s="79">
        <v>1553001.47</v>
      </c>
      <c r="G17" s="79">
        <v>2552100</v>
      </c>
      <c r="H17" s="79">
        <v>5703557.3300000001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4999</v>
      </c>
      <c r="P17" s="79">
        <v>0</v>
      </c>
      <c r="Q17" s="79">
        <v>1040344.83</v>
      </c>
      <c r="R17" s="80">
        <v>27164.955899999997</v>
      </c>
      <c r="S17" s="91">
        <v>29133.501099999994</v>
      </c>
      <c r="T17" s="93">
        <f t="shared" si="0"/>
        <v>7.2466349926965906E-2</v>
      </c>
      <c r="U17" s="98">
        <v>9808.6588000000011</v>
      </c>
      <c r="V17" s="80">
        <v>7314.5673000000006</v>
      </c>
      <c r="W17" s="99">
        <f t="shared" si="1"/>
        <v>-0.25427446818723065</v>
      </c>
      <c r="X17" s="96">
        <v>0</v>
      </c>
      <c r="Y17" s="80">
        <v>0</v>
      </c>
      <c r="Z17" s="115">
        <f t="shared" si="2"/>
        <v>0</v>
      </c>
      <c r="AA17" s="98">
        <v>0</v>
      </c>
      <c r="AB17" s="80">
        <v>0</v>
      </c>
      <c r="AC17" s="99">
        <f t="shared" si="3"/>
        <v>0</v>
      </c>
      <c r="AD17" s="96">
        <v>1045.34383</v>
      </c>
      <c r="AE17" s="80">
        <v>1228.9159</v>
      </c>
      <c r="AF17" s="118">
        <f t="shared" si="4"/>
        <v>0.17560927297958981</v>
      </c>
      <c r="AG17" s="119">
        <f t="shared" si="6"/>
        <v>-6.8876058674165956E-4</v>
      </c>
      <c r="AH17" s="105">
        <f t="shared" si="5"/>
        <v>1</v>
      </c>
    </row>
    <row r="18" spans="1:34" ht="15.75" x14ac:dyDescent="0.25">
      <c r="A18" s="77">
        <f t="array" ref="A18">VLOOKUP(B18,'1.1'!$B$5:$V$89,21,FALSE)</f>
        <v>13</v>
      </c>
      <c r="B18" s="78" t="s">
        <v>22</v>
      </c>
      <c r="C18" s="79">
        <v>17381300</v>
      </c>
      <c r="D18" s="79">
        <v>17381300</v>
      </c>
      <c r="E18" s="79">
        <v>18232404.57</v>
      </c>
      <c r="F18" s="79">
        <v>3671892.1</v>
      </c>
      <c r="G18" s="79">
        <v>3978692.25</v>
      </c>
      <c r="H18" s="79">
        <v>9225542.9800000004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2563740</v>
      </c>
      <c r="P18" s="79">
        <v>0</v>
      </c>
      <c r="Q18" s="79">
        <v>870981.55</v>
      </c>
      <c r="R18" s="80">
        <v>52995.004569999997</v>
      </c>
      <c r="S18" s="91">
        <v>54403.590599999996</v>
      </c>
      <c r="T18" s="93">
        <f t="shared" si="0"/>
        <v>2.6579600123242307E-2</v>
      </c>
      <c r="U18" s="98">
        <v>16876.127329999999</v>
      </c>
      <c r="V18" s="80">
        <v>13723.4107</v>
      </c>
      <c r="W18" s="99">
        <f t="shared" si="1"/>
        <v>-0.1868151720090156</v>
      </c>
      <c r="X18" s="96">
        <v>0</v>
      </c>
      <c r="Y18" s="80">
        <v>0</v>
      </c>
      <c r="Z18" s="115">
        <f t="shared" si="2"/>
        <v>0</v>
      </c>
      <c r="AA18" s="98">
        <v>0</v>
      </c>
      <c r="AB18" s="80">
        <v>0</v>
      </c>
      <c r="AC18" s="99">
        <f t="shared" si="3"/>
        <v>0</v>
      </c>
      <c r="AD18" s="96">
        <v>3434.7215499999998</v>
      </c>
      <c r="AE18" s="80">
        <v>4565.1214999999993</v>
      </c>
      <c r="AF18" s="118">
        <f t="shared" si="4"/>
        <v>0.32910963335586829</v>
      </c>
      <c r="AG18" s="119">
        <f t="shared" si="6"/>
        <v>1.8763784607788336E-2</v>
      </c>
      <c r="AH18" s="105">
        <f t="shared" si="5"/>
        <v>1</v>
      </c>
    </row>
    <row r="19" spans="1:34" ht="35.25" customHeight="1" x14ac:dyDescent="0.25">
      <c r="A19" s="77">
        <f t="array" ref="A19">VLOOKUP(B19,'1.1'!$B$5:$V$89,21,FALSE)</f>
        <v>14</v>
      </c>
      <c r="B19" s="81" t="s">
        <v>23</v>
      </c>
      <c r="C19" s="82">
        <v>17472096.68</v>
      </c>
      <c r="D19" s="82">
        <v>20254170</v>
      </c>
      <c r="E19" s="82">
        <v>52306113.869999997</v>
      </c>
      <c r="F19" s="82">
        <v>3954758.19</v>
      </c>
      <c r="G19" s="82">
        <v>5118322.9400000004</v>
      </c>
      <c r="H19" s="82">
        <v>12752901.24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2477115</v>
      </c>
      <c r="P19" s="82">
        <v>0</v>
      </c>
      <c r="Q19" s="82">
        <v>1235478.26</v>
      </c>
      <c r="R19" s="83">
        <v>90032.380550000002</v>
      </c>
      <c r="S19" s="92">
        <v>92631.93710000001</v>
      </c>
      <c r="T19" s="94">
        <f t="shared" si="0"/>
        <v>2.8873573420135544E-2</v>
      </c>
      <c r="U19" s="100">
        <v>21825.982370000002</v>
      </c>
      <c r="V19" s="83">
        <v>18308.823600000003</v>
      </c>
      <c r="W19" s="101">
        <f t="shared" si="1"/>
        <v>-0.16114549670095779</v>
      </c>
      <c r="X19" s="97">
        <v>0</v>
      </c>
      <c r="Y19" s="83">
        <v>896.12210000000005</v>
      </c>
      <c r="Z19" s="116">
        <f t="shared" si="2"/>
        <v>896.12210000000005</v>
      </c>
      <c r="AA19" s="100">
        <v>0</v>
      </c>
      <c r="AB19" s="83">
        <v>0</v>
      </c>
      <c r="AC19" s="101">
        <f t="shared" si="3"/>
        <v>0</v>
      </c>
      <c r="AD19" s="97">
        <v>3712.5932599999996</v>
      </c>
      <c r="AE19" s="83">
        <v>4452.4453000000003</v>
      </c>
      <c r="AF19" s="118">
        <f t="shared" si="4"/>
        <v>0.19928173871651125</v>
      </c>
      <c r="AG19" s="119">
        <f t="shared" si="6"/>
        <v>7.4455350484098903E-3</v>
      </c>
      <c r="AH19" s="105">
        <f t="shared" si="5"/>
        <v>1</v>
      </c>
    </row>
    <row r="20" spans="1:34" ht="24.75" x14ac:dyDescent="0.25">
      <c r="A20" s="77">
        <f t="array" ref="A20">VLOOKUP(B20,'1.1'!$B$5:$V$89,21,FALSE)</f>
        <v>15</v>
      </c>
      <c r="B20" s="78" t="s">
        <v>24</v>
      </c>
      <c r="C20" s="79">
        <v>10102216.02</v>
      </c>
      <c r="D20" s="79">
        <v>10001000</v>
      </c>
      <c r="E20" s="79">
        <v>11082832.960000001</v>
      </c>
      <c r="F20" s="79">
        <v>3527600</v>
      </c>
      <c r="G20" s="79">
        <v>3664900</v>
      </c>
      <c r="H20" s="79">
        <v>3493804.63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962062</v>
      </c>
      <c r="P20" s="79">
        <v>0</v>
      </c>
      <c r="Q20" s="79">
        <v>962064.37</v>
      </c>
      <c r="R20" s="80">
        <v>31186.04898</v>
      </c>
      <c r="S20" s="91">
        <v>34712.293300000005</v>
      </c>
      <c r="T20" s="93">
        <f t="shared" si="0"/>
        <v>0.11307121085654132</v>
      </c>
      <c r="U20" s="98">
        <v>10686.304629999999</v>
      </c>
      <c r="V20" s="80">
        <v>10187.951800000001</v>
      </c>
      <c r="W20" s="99">
        <f t="shared" si="1"/>
        <v>-4.6634720537626864E-2</v>
      </c>
      <c r="X20" s="96">
        <v>0</v>
      </c>
      <c r="Y20" s="80">
        <v>0</v>
      </c>
      <c r="Z20" s="115">
        <f t="shared" si="2"/>
        <v>0</v>
      </c>
      <c r="AA20" s="98">
        <v>0</v>
      </c>
      <c r="AB20" s="80">
        <v>0</v>
      </c>
      <c r="AC20" s="99">
        <f t="shared" si="3"/>
        <v>0</v>
      </c>
      <c r="AD20" s="96">
        <v>1924.1263700000002</v>
      </c>
      <c r="AE20" s="80">
        <v>1827.729</v>
      </c>
      <c r="AF20" s="118">
        <f t="shared" si="4"/>
        <v>-5.0099292594799859E-2</v>
      </c>
      <c r="AG20" s="119">
        <f t="shared" si="6"/>
        <v>1.8152441915682881E-3</v>
      </c>
      <c r="AH20" s="105">
        <f t="shared" si="5"/>
        <v>1</v>
      </c>
    </row>
    <row r="21" spans="1:34" s="84" customFormat="1" ht="35.25" customHeight="1" x14ac:dyDescent="0.25">
      <c r="A21" s="77">
        <f t="array" ref="A21">VLOOKUP(B21,'1.1'!$B$5:$V$89,21,FALSE)</f>
        <v>16</v>
      </c>
      <c r="B21" s="78" t="s">
        <v>25</v>
      </c>
      <c r="C21" s="79">
        <v>25081597.5</v>
      </c>
      <c r="D21" s="79">
        <v>23000000</v>
      </c>
      <c r="E21" s="79">
        <v>66048964.969999999</v>
      </c>
      <c r="F21" s="79">
        <v>8512100</v>
      </c>
      <c r="G21" s="79">
        <v>13616160</v>
      </c>
      <c r="H21" s="79">
        <v>22469077.16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7487275.2699999996</v>
      </c>
      <c r="Q21" s="79">
        <v>135395.38</v>
      </c>
      <c r="R21" s="80">
        <v>114130.56247</v>
      </c>
      <c r="S21" s="91">
        <v>117742.79080000002</v>
      </c>
      <c r="T21" s="93">
        <f t="shared" si="0"/>
        <v>3.1649965196215622E-2</v>
      </c>
      <c r="U21" s="98">
        <v>44597.337159999995</v>
      </c>
      <c r="V21" s="80">
        <v>93440.749100000015</v>
      </c>
      <c r="W21" s="99">
        <f t="shared" si="1"/>
        <v>1.0952091548597747</v>
      </c>
      <c r="X21" s="96">
        <v>0</v>
      </c>
      <c r="Y21" s="80">
        <v>0</v>
      </c>
      <c r="Z21" s="115">
        <f t="shared" si="2"/>
        <v>0</v>
      </c>
      <c r="AA21" s="98">
        <v>0</v>
      </c>
      <c r="AB21" s="80">
        <v>0</v>
      </c>
      <c r="AC21" s="99">
        <f t="shared" si="3"/>
        <v>0</v>
      </c>
      <c r="AD21" s="96">
        <v>7622.6706499999991</v>
      </c>
      <c r="AE21" s="80">
        <v>12875.571300000003</v>
      </c>
      <c r="AF21" s="118">
        <f t="shared" si="4"/>
        <v>0.68911552016221567</v>
      </c>
      <c r="AG21" s="119">
        <f t="shared" si="6"/>
        <v>0.20177496002424511</v>
      </c>
      <c r="AH21" s="105">
        <f t="shared" si="5"/>
        <v>0</v>
      </c>
    </row>
    <row r="22" spans="1:34" ht="24.95" customHeight="1" x14ac:dyDescent="0.25">
      <c r="A22" s="77">
        <f t="array" ref="A22">VLOOKUP(B22,'1.1'!$B$5:$V$89,21,FALSE)</f>
        <v>17</v>
      </c>
      <c r="B22" s="78" t="s">
        <v>26</v>
      </c>
      <c r="C22" s="79">
        <v>12647605.48</v>
      </c>
      <c r="D22" s="79">
        <v>12671942.91</v>
      </c>
      <c r="E22" s="79">
        <v>11679286.859999999</v>
      </c>
      <c r="F22" s="79">
        <v>1704000</v>
      </c>
      <c r="G22" s="79">
        <v>2331633.21</v>
      </c>
      <c r="H22" s="79">
        <v>1096810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473397.47</v>
      </c>
      <c r="R22" s="80">
        <v>36998.835249999996</v>
      </c>
      <c r="S22" s="91">
        <v>40032.394499999995</v>
      </c>
      <c r="T22" s="93">
        <f t="shared" si="0"/>
        <v>8.199066888193457E-2</v>
      </c>
      <c r="U22" s="98">
        <v>5132.4432100000004</v>
      </c>
      <c r="V22" s="80">
        <v>5728.09</v>
      </c>
      <c r="W22" s="99">
        <f t="shared" si="1"/>
        <v>0.11605521301033543</v>
      </c>
      <c r="X22" s="96">
        <v>0</v>
      </c>
      <c r="Y22" s="80">
        <v>324.40980000000002</v>
      </c>
      <c r="Z22" s="115">
        <f t="shared" si="2"/>
        <v>324.40980000000002</v>
      </c>
      <c r="AA22" s="98">
        <v>0</v>
      </c>
      <c r="AB22" s="80">
        <v>0</v>
      </c>
      <c r="AC22" s="99">
        <f t="shared" si="3"/>
        <v>0</v>
      </c>
      <c r="AD22" s="96">
        <v>473.39747</v>
      </c>
      <c r="AE22" s="80">
        <v>413.68900000000008</v>
      </c>
      <c r="AF22" s="118">
        <f t="shared" si="4"/>
        <v>-0.12612756464456795</v>
      </c>
      <c r="AG22" s="119">
        <f t="shared" si="6"/>
        <v>7.9909241386335629E-3</v>
      </c>
      <c r="AH22" s="105">
        <f t="shared" si="5"/>
        <v>1</v>
      </c>
    </row>
    <row r="23" spans="1:34" ht="38.25" customHeight="1" x14ac:dyDescent="0.25">
      <c r="A23" s="77">
        <f t="array" ref="A23">VLOOKUP(B23,'1.1'!$B$5:$V$89,21,FALSE)</f>
        <v>18</v>
      </c>
      <c r="B23" s="78" t="s">
        <v>27</v>
      </c>
      <c r="C23" s="79">
        <v>13586540</v>
      </c>
      <c r="D23" s="79">
        <v>13476140</v>
      </c>
      <c r="E23" s="79">
        <v>18047658.190000001</v>
      </c>
      <c r="F23" s="79">
        <v>1652633.56</v>
      </c>
      <c r="G23" s="79">
        <v>4145372.94</v>
      </c>
      <c r="H23" s="79">
        <v>5330324.6500000004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18483.259999999998</v>
      </c>
      <c r="P23" s="79">
        <v>0</v>
      </c>
      <c r="Q23" s="79">
        <v>45777.45</v>
      </c>
      <c r="R23" s="80">
        <v>45110.338189999995</v>
      </c>
      <c r="S23" s="91">
        <v>47524.23079999999</v>
      </c>
      <c r="T23" s="93">
        <f t="shared" si="0"/>
        <v>5.3510851544338545E-2</v>
      </c>
      <c r="U23" s="98">
        <v>11128.33115</v>
      </c>
      <c r="V23" s="80">
        <v>11046.900800000003</v>
      </c>
      <c r="W23" s="99">
        <f t="shared" si="1"/>
        <v>-7.3173909818451894E-3</v>
      </c>
      <c r="X23" s="96">
        <v>0</v>
      </c>
      <c r="Y23" s="80">
        <v>0</v>
      </c>
      <c r="Z23" s="115">
        <f t="shared" si="2"/>
        <v>0</v>
      </c>
      <c r="AA23" s="98">
        <v>0</v>
      </c>
      <c r="AB23" s="80">
        <v>0</v>
      </c>
      <c r="AC23" s="99">
        <f t="shared" si="3"/>
        <v>0</v>
      </c>
      <c r="AD23" s="96">
        <v>64.260709999999989</v>
      </c>
      <c r="AE23" s="80">
        <v>6568.9</v>
      </c>
      <c r="AF23" s="118">
        <f t="shared" si="4"/>
        <v>101.222648956104</v>
      </c>
      <c r="AG23" s="119">
        <f t="shared" si="6"/>
        <v>11.252093601851833</v>
      </c>
      <c r="AH23" s="105">
        <f t="shared" si="5"/>
        <v>0</v>
      </c>
    </row>
    <row r="24" spans="1:34" ht="33" customHeight="1" x14ac:dyDescent="0.25">
      <c r="A24" s="77">
        <f t="array" ref="A24">VLOOKUP(B24,'1.1'!$B$5:$V$89,21,FALSE)</f>
        <v>19</v>
      </c>
      <c r="B24" s="78" t="s">
        <v>28</v>
      </c>
      <c r="C24" s="79">
        <v>12585136.6</v>
      </c>
      <c r="D24" s="79">
        <v>13854531.65</v>
      </c>
      <c r="E24" s="79">
        <v>13840048</v>
      </c>
      <c r="F24" s="79">
        <v>927343.19</v>
      </c>
      <c r="G24" s="79">
        <v>4014126.47</v>
      </c>
      <c r="H24" s="79">
        <v>4304121.5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3872.99</v>
      </c>
      <c r="P24" s="79">
        <v>0</v>
      </c>
      <c r="Q24" s="79">
        <v>430888.67</v>
      </c>
      <c r="R24" s="80">
        <v>40279.716249999998</v>
      </c>
      <c r="S24" s="91">
        <v>44090.935000000012</v>
      </c>
      <c r="T24" s="93">
        <f t="shared" si="0"/>
        <v>9.4618808294112913E-2</v>
      </c>
      <c r="U24" s="98">
        <v>9245.5911599999999</v>
      </c>
      <c r="V24" s="80">
        <v>8799.9403999999995</v>
      </c>
      <c r="W24" s="99">
        <f t="shared" si="1"/>
        <v>-4.8201434855572878E-2</v>
      </c>
      <c r="X24" s="96">
        <v>0</v>
      </c>
      <c r="Y24" s="80">
        <v>38.932200000000002</v>
      </c>
      <c r="Z24" s="115">
        <f t="shared" si="2"/>
        <v>38.932200000000002</v>
      </c>
      <c r="AA24" s="98">
        <v>0</v>
      </c>
      <c r="AB24" s="80">
        <v>0</v>
      </c>
      <c r="AC24" s="99">
        <f t="shared" si="3"/>
        <v>0</v>
      </c>
      <c r="AD24" s="96">
        <v>434.76165999999995</v>
      </c>
      <c r="AE24" s="80">
        <v>480.15339999999992</v>
      </c>
      <c r="AF24" s="118">
        <f t="shared" si="4"/>
        <v>0.10440603249145745</v>
      </c>
      <c r="AG24" s="119">
        <f t="shared" si="6"/>
        <v>1.6758156214444167E-2</v>
      </c>
      <c r="AH24" s="105">
        <f t="shared" si="5"/>
        <v>1</v>
      </c>
    </row>
    <row r="25" spans="1:34" ht="15.75" x14ac:dyDescent="0.25">
      <c r="A25" s="77">
        <f t="array" ref="A25">VLOOKUP(B25,'1.1'!$B$5:$V$89,21,FALSE)</f>
        <v>20</v>
      </c>
      <c r="B25" s="78" t="s">
        <v>29</v>
      </c>
      <c r="C25" s="79">
        <v>9580100</v>
      </c>
      <c r="D25" s="79">
        <v>15815567.24</v>
      </c>
      <c r="E25" s="79">
        <v>15815870.65</v>
      </c>
      <c r="F25" s="79">
        <v>4120000</v>
      </c>
      <c r="G25" s="79">
        <v>7151658.5</v>
      </c>
      <c r="H25" s="79">
        <v>7268158.5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2231556</v>
      </c>
      <c r="P25" s="79">
        <v>0</v>
      </c>
      <c r="Q25" s="79">
        <v>951043.64</v>
      </c>
      <c r="R25" s="80">
        <v>41211.53789</v>
      </c>
      <c r="S25" s="91">
        <v>42725.882899999997</v>
      </c>
      <c r="T25" s="93">
        <f t="shared" si="0"/>
        <v>3.6745656375212675E-2</v>
      </c>
      <c r="U25" s="98">
        <v>18539.816999999999</v>
      </c>
      <c r="V25" s="80">
        <v>19614.6361</v>
      </c>
      <c r="W25" s="99">
        <f t="shared" si="1"/>
        <v>5.7973554970904007E-2</v>
      </c>
      <c r="X25" s="96">
        <v>0</v>
      </c>
      <c r="Y25" s="80">
        <v>26.596599999999999</v>
      </c>
      <c r="Z25" s="115">
        <f t="shared" si="2"/>
        <v>26.596599999999999</v>
      </c>
      <c r="AA25" s="98">
        <v>0</v>
      </c>
      <c r="AB25" s="80">
        <v>0</v>
      </c>
      <c r="AC25" s="99">
        <f t="shared" si="3"/>
        <v>0</v>
      </c>
      <c r="AD25" s="96">
        <v>3182.5996399999999</v>
      </c>
      <c r="AE25" s="80">
        <v>4046.3890000000001</v>
      </c>
      <c r="AF25" s="118">
        <f t="shared" si="4"/>
        <v>0.27140999739445715</v>
      </c>
      <c r="AG25" s="119">
        <f t="shared" si="6"/>
        <v>4.0681023193397094E-2</v>
      </c>
      <c r="AH25" s="105">
        <f t="shared" si="5"/>
        <v>1</v>
      </c>
    </row>
    <row r="26" spans="1:34" ht="15.75" x14ac:dyDescent="0.25">
      <c r="A26" s="77">
        <f t="array" ref="A26">VLOOKUP(B26,'1.1'!$B$5:$V$89,21,FALSE)</f>
        <v>21</v>
      </c>
      <c r="B26" s="78" t="s">
        <v>30</v>
      </c>
      <c r="C26" s="79">
        <v>9113600</v>
      </c>
      <c r="D26" s="79">
        <v>10053070</v>
      </c>
      <c r="E26" s="79">
        <v>14971958.619999999</v>
      </c>
      <c r="F26" s="79">
        <v>1571503.86</v>
      </c>
      <c r="G26" s="79">
        <v>3041541.1</v>
      </c>
      <c r="H26" s="79">
        <v>3186758.89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95983.63</v>
      </c>
      <c r="P26" s="79">
        <v>0</v>
      </c>
      <c r="Q26" s="79">
        <v>931454</v>
      </c>
      <c r="R26" s="80">
        <v>34138.628619999996</v>
      </c>
      <c r="S26" s="91">
        <v>37829.478599999988</v>
      </c>
      <c r="T26" s="93">
        <f t="shared" si="0"/>
        <v>0.10811359826673647</v>
      </c>
      <c r="U26" s="98">
        <v>7799.8038499999993</v>
      </c>
      <c r="V26" s="80">
        <v>7570.3340999999982</v>
      </c>
      <c r="W26" s="99">
        <f t="shared" si="1"/>
        <v>-2.9419938553967757E-2</v>
      </c>
      <c r="X26" s="96">
        <v>0</v>
      </c>
      <c r="Y26" s="80">
        <v>0</v>
      </c>
      <c r="Z26" s="115">
        <f t="shared" si="2"/>
        <v>0</v>
      </c>
      <c r="AA26" s="98">
        <v>0</v>
      </c>
      <c r="AB26" s="80">
        <v>0</v>
      </c>
      <c r="AC26" s="99">
        <f t="shared" si="3"/>
        <v>0</v>
      </c>
      <c r="AD26" s="96">
        <v>1027.4376299999999</v>
      </c>
      <c r="AE26" s="80">
        <v>1753.8148000000001</v>
      </c>
      <c r="AF26" s="118">
        <f t="shared" si="4"/>
        <v>0.70697933265301982</v>
      </c>
      <c r="AG26" s="119">
        <f t="shared" si="6"/>
        <v>8.729699915175429E-2</v>
      </c>
      <c r="AH26" s="105">
        <f t="shared" si="5"/>
        <v>1</v>
      </c>
    </row>
    <row r="27" spans="1:34" ht="15.75" x14ac:dyDescent="0.25">
      <c r="A27" s="77">
        <f t="array" ref="A27">VLOOKUP(B27,'1.1'!$B$5:$V$89,21,FALSE)</f>
        <v>22</v>
      </c>
      <c r="B27" s="78" t="s">
        <v>31</v>
      </c>
      <c r="C27" s="85">
        <v>38853579.689999998</v>
      </c>
      <c r="D27" s="85">
        <v>34678892.670000002</v>
      </c>
      <c r="E27" s="85">
        <v>57427830.109999999</v>
      </c>
      <c r="F27" s="85">
        <v>14235386.869999999</v>
      </c>
      <c r="G27" s="85">
        <v>24084571.920000002</v>
      </c>
      <c r="H27" s="85">
        <v>15897164.369999999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22000</v>
      </c>
      <c r="P27" s="85">
        <v>0</v>
      </c>
      <c r="Q27" s="85">
        <v>541419.22</v>
      </c>
      <c r="R27" s="80">
        <v>130960.30247</v>
      </c>
      <c r="S27" s="91">
        <v>150989.01799999998</v>
      </c>
      <c r="T27" s="93">
        <f t="shared" si="0"/>
        <v>0.15293730353584137</v>
      </c>
      <c r="U27" s="98">
        <v>54217.123159999996</v>
      </c>
      <c r="V27" s="80">
        <v>54193.246299999999</v>
      </c>
      <c r="W27" s="99">
        <f t="shared" si="1"/>
        <v>-4.4039334085531866E-4</v>
      </c>
      <c r="X27" s="96">
        <v>0</v>
      </c>
      <c r="Y27" s="80">
        <v>10.0444</v>
      </c>
      <c r="Z27" s="115">
        <f t="shared" si="2"/>
        <v>10.0444</v>
      </c>
      <c r="AA27" s="98">
        <v>0</v>
      </c>
      <c r="AB27" s="80">
        <v>0</v>
      </c>
      <c r="AC27" s="99">
        <f t="shared" si="3"/>
        <v>0</v>
      </c>
      <c r="AD27" s="96">
        <v>563.41922</v>
      </c>
      <c r="AE27" s="80">
        <v>1509.6191999999992</v>
      </c>
      <c r="AF27" s="118">
        <f t="shared" si="4"/>
        <v>1.6793888926969853</v>
      </c>
      <c r="AG27" s="119">
        <f t="shared" si="6"/>
        <v>0.20354286698799681</v>
      </c>
      <c r="AH27" s="105">
        <f t="shared" si="5"/>
        <v>0</v>
      </c>
    </row>
    <row r="28" spans="1:34" ht="27.75" customHeight="1" x14ac:dyDescent="0.25">
      <c r="A28" s="77">
        <f t="array" ref="A28">VLOOKUP(B28,'1.1'!$B$5:$V$89,21,FALSE)</f>
        <v>23</v>
      </c>
      <c r="B28" s="78" t="s">
        <v>32</v>
      </c>
      <c r="C28" s="79">
        <v>29013860.43</v>
      </c>
      <c r="D28" s="79">
        <v>33079051.149999999</v>
      </c>
      <c r="E28" s="79">
        <v>33380723.57</v>
      </c>
      <c r="F28" s="79">
        <v>4921124.96</v>
      </c>
      <c r="G28" s="79">
        <v>7052847.6699999999</v>
      </c>
      <c r="H28" s="79">
        <v>10329972.949999999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89027.35</v>
      </c>
      <c r="P28" s="79">
        <v>1200000</v>
      </c>
      <c r="Q28" s="79">
        <v>844989.61</v>
      </c>
      <c r="R28" s="80">
        <v>95473.635150000002</v>
      </c>
      <c r="S28" s="91">
        <v>98163.426700000011</v>
      </c>
      <c r="T28" s="93">
        <f t="shared" si="0"/>
        <v>2.8173134350378916E-2</v>
      </c>
      <c r="U28" s="98">
        <v>22303.94558</v>
      </c>
      <c r="V28" s="80">
        <v>21726.507599999997</v>
      </c>
      <c r="W28" s="99">
        <f t="shared" si="1"/>
        <v>-2.5889499143944845E-2</v>
      </c>
      <c r="X28" s="96">
        <v>0</v>
      </c>
      <c r="Y28" s="80">
        <v>135.97210000000001</v>
      </c>
      <c r="Z28" s="115">
        <f t="shared" si="2"/>
        <v>135.97210000000001</v>
      </c>
      <c r="AA28" s="98">
        <v>0</v>
      </c>
      <c r="AB28" s="80">
        <v>0</v>
      </c>
      <c r="AC28" s="99">
        <f t="shared" si="3"/>
        <v>0</v>
      </c>
      <c r="AD28" s="96">
        <v>2134.0169599999999</v>
      </c>
      <c r="AE28" s="80">
        <v>2394.4169999999999</v>
      </c>
      <c r="AF28" s="118">
        <f t="shared" si="4"/>
        <v>0.12202341634623184</v>
      </c>
      <c r="AG28" s="119">
        <f t="shared" si="6"/>
        <v>1.381189461696288E-2</v>
      </c>
      <c r="AH28" s="105">
        <f t="shared" si="5"/>
        <v>1</v>
      </c>
    </row>
    <row r="29" spans="1:34" ht="36.950000000000003" hidden="1" customHeight="1" x14ac:dyDescent="0.25">
      <c r="A29" s="77">
        <f t="array" ref="A29">VLOOKUP(B29,'1.1'!$B$5:$V$89,21,FALSE)</f>
        <v>24</v>
      </c>
      <c r="B29" s="78" t="s">
        <v>33</v>
      </c>
      <c r="C29" s="79">
        <v>21417144.199999999</v>
      </c>
      <c r="D29" s="79">
        <v>14047260.369999999</v>
      </c>
      <c r="E29" s="79">
        <v>15818560.01</v>
      </c>
      <c r="F29" s="79">
        <v>7899516.8700000001</v>
      </c>
      <c r="G29" s="79">
        <v>7769314.3499999996</v>
      </c>
      <c r="H29" s="79">
        <v>6500163.7400000002</v>
      </c>
      <c r="I29" s="79">
        <v>0</v>
      </c>
      <c r="J29" s="79">
        <v>0</v>
      </c>
      <c r="K29" s="79">
        <v>0</v>
      </c>
      <c r="L29" s="79">
        <v>14100000</v>
      </c>
      <c r="M29" s="79">
        <v>14000000</v>
      </c>
      <c r="N29" s="79">
        <v>2983502.42</v>
      </c>
      <c r="O29" s="79">
        <v>416873</v>
      </c>
      <c r="P29" s="79">
        <v>0</v>
      </c>
      <c r="Q29" s="79">
        <v>485618.37</v>
      </c>
      <c r="R29" s="80">
        <v>51282.96458</v>
      </c>
      <c r="S29" s="91">
        <v>55087.236300000019</v>
      </c>
      <c r="T29" s="93">
        <f t="shared" si="0"/>
        <v>7.4181977410168257E-2</v>
      </c>
      <c r="U29" s="98">
        <v>22168.99496</v>
      </c>
      <c r="V29" s="80">
        <v>21269.118800000004</v>
      </c>
      <c r="W29" s="99">
        <f t="shared" si="1"/>
        <v>-4.0591653416118423E-2</v>
      </c>
      <c r="X29" s="96">
        <v>0</v>
      </c>
      <c r="Y29" s="80">
        <v>33.0518</v>
      </c>
      <c r="Z29" s="115">
        <f t="shared" si="2"/>
        <v>33.0518</v>
      </c>
      <c r="AA29" s="98">
        <v>31083.502420000001</v>
      </c>
      <c r="AB29" s="80">
        <v>31083.493400000007</v>
      </c>
      <c r="AC29" s="99">
        <f t="shared" si="3"/>
        <v>-2.9018608881889126E-7</v>
      </c>
      <c r="AD29" s="96">
        <v>902.49136999999996</v>
      </c>
      <c r="AE29" s="80">
        <v>949.19500000000005</v>
      </c>
      <c r="AF29" s="118">
        <f t="shared" si="4"/>
        <v>5.1749669362489405E-2</v>
      </c>
      <c r="AG29" s="119">
        <f t="shared" ref="AG29" si="7">(T29+W29+AC29+AF29)/12</f>
        <v>7.1116419308708684E-3</v>
      </c>
      <c r="AH29" s="105">
        <f t="shared" si="5"/>
        <v>1</v>
      </c>
    </row>
    <row r="30" spans="1:34" ht="15.75" x14ac:dyDescent="0.25">
      <c r="A30" s="77">
        <f t="array" ref="A30">VLOOKUP(B30,'1.1'!$B$5:$V$89,21,FALSE)</f>
        <v>25</v>
      </c>
      <c r="B30" s="78" t="s">
        <v>34</v>
      </c>
      <c r="C30" s="79">
        <v>36483391</v>
      </c>
      <c r="D30" s="79">
        <v>62874678.619999997</v>
      </c>
      <c r="E30" s="79">
        <v>71927608.140000001</v>
      </c>
      <c r="F30" s="79">
        <v>12797397</v>
      </c>
      <c r="G30" s="79">
        <v>15620000</v>
      </c>
      <c r="H30" s="79">
        <v>19200752.699999999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3725407</v>
      </c>
      <c r="P30" s="79">
        <v>0</v>
      </c>
      <c r="Q30" s="79">
        <v>4634984.7300000004</v>
      </c>
      <c r="R30" s="80">
        <v>171285.67775999999</v>
      </c>
      <c r="S30" s="91">
        <v>175506.18600000005</v>
      </c>
      <c r="T30" s="93">
        <f t="shared" si="0"/>
        <v>2.4640170125103483E-2</v>
      </c>
      <c r="U30" s="98">
        <v>47618.149700000002</v>
      </c>
      <c r="V30" s="80">
        <v>50836.632300000005</v>
      </c>
      <c r="W30" s="99">
        <f t="shared" si="1"/>
        <v>6.7589409086174612E-2</v>
      </c>
      <c r="X30" s="96">
        <v>0</v>
      </c>
      <c r="Y30" s="80">
        <v>0</v>
      </c>
      <c r="Z30" s="115">
        <f t="shared" si="2"/>
        <v>0</v>
      </c>
      <c r="AA30" s="98">
        <v>0</v>
      </c>
      <c r="AB30" s="80">
        <v>0</v>
      </c>
      <c r="AC30" s="99">
        <f t="shared" si="3"/>
        <v>0</v>
      </c>
      <c r="AD30" s="96">
        <v>8360.3917300000012</v>
      </c>
      <c r="AE30" s="80">
        <v>8360.3892000000014</v>
      </c>
      <c r="AF30" s="118">
        <f t="shared" si="4"/>
        <v>-3.0261739897580766E-7</v>
      </c>
      <c r="AG30" s="119">
        <f t="shared" ref="AG30:AG90" si="8">(T30+W30+AF30)/9</f>
        <v>1.0247697399319904E-2</v>
      </c>
      <c r="AH30" s="105">
        <f t="shared" si="5"/>
        <v>1</v>
      </c>
    </row>
    <row r="31" spans="1:34" ht="15.75" x14ac:dyDescent="0.25">
      <c r="A31" s="77">
        <f t="array" ref="A31">VLOOKUP(B31,'1.1'!$B$5:$V$89,21,FALSE)</f>
        <v>26</v>
      </c>
      <c r="B31" s="78" t="s">
        <v>35</v>
      </c>
      <c r="C31" s="79">
        <v>49210552.039999999</v>
      </c>
      <c r="D31" s="79">
        <v>49087005.780000001</v>
      </c>
      <c r="E31" s="79">
        <v>74047371.549999997</v>
      </c>
      <c r="F31" s="79">
        <v>8729686.0800000001</v>
      </c>
      <c r="G31" s="79">
        <v>9581463.1099999994</v>
      </c>
      <c r="H31" s="79">
        <v>18379546.449999999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118994</v>
      </c>
      <c r="P31" s="79">
        <v>0</v>
      </c>
      <c r="Q31" s="79">
        <v>45098.02</v>
      </c>
      <c r="R31" s="80">
        <v>172344.92937</v>
      </c>
      <c r="S31" s="91">
        <v>193647.55800000002</v>
      </c>
      <c r="T31" s="93">
        <f t="shared" si="0"/>
        <v>0.12360461493048232</v>
      </c>
      <c r="U31" s="98">
        <v>36690.695639999998</v>
      </c>
      <c r="V31" s="80">
        <v>31884.861399999994</v>
      </c>
      <c r="W31" s="99">
        <f t="shared" si="1"/>
        <v>-0.13098236913122763</v>
      </c>
      <c r="X31" s="96">
        <v>0</v>
      </c>
      <c r="Y31" s="80">
        <v>1188.7933</v>
      </c>
      <c r="Z31" s="115">
        <f t="shared" si="2"/>
        <v>1188.7933</v>
      </c>
      <c r="AA31" s="98">
        <v>0</v>
      </c>
      <c r="AB31" s="80">
        <v>0</v>
      </c>
      <c r="AC31" s="99">
        <f t="shared" si="3"/>
        <v>0</v>
      </c>
      <c r="AD31" s="96">
        <v>164.09201999999999</v>
      </c>
      <c r="AE31" s="80">
        <v>2351.9714999999997</v>
      </c>
      <c r="AF31" s="118">
        <f t="shared" si="4"/>
        <v>13.333247284054396</v>
      </c>
      <c r="AG31" s="119">
        <f t="shared" si="8"/>
        <v>1.4806521699837392</v>
      </c>
      <c r="AH31" s="105">
        <f t="shared" si="5"/>
        <v>0</v>
      </c>
    </row>
    <row r="32" spans="1:34" ht="24.95" customHeight="1" x14ac:dyDescent="0.25">
      <c r="A32" s="77">
        <f t="array" ref="A32">VLOOKUP(B32,'1.1'!$B$5:$V$89,21,FALSE)</f>
        <v>27</v>
      </c>
      <c r="B32" s="78" t="s">
        <v>36</v>
      </c>
      <c r="C32" s="79">
        <v>23712297.010000002</v>
      </c>
      <c r="D32" s="79">
        <v>32133697.02</v>
      </c>
      <c r="E32" s="79">
        <v>55541176.649999999</v>
      </c>
      <c r="F32" s="79">
        <v>4521397.42</v>
      </c>
      <c r="G32" s="79">
        <v>6870862.2300000004</v>
      </c>
      <c r="H32" s="79">
        <v>13039385.52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123807.37</v>
      </c>
      <c r="P32" s="79">
        <v>4244.4399999999996</v>
      </c>
      <c r="Q32" s="79">
        <v>2323158.3199999998</v>
      </c>
      <c r="R32" s="80">
        <v>111387.17068000001</v>
      </c>
      <c r="S32" s="91">
        <v>113484.00100000002</v>
      </c>
      <c r="T32" s="93">
        <f t="shared" si="0"/>
        <v>1.8824702227367932E-2</v>
      </c>
      <c r="U32" s="98">
        <v>24431.645170000003</v>
      </c>
      <c r="V32" s="80">
        <v>19423.047699999999</v>
      </c>
      <c r="W32" s="99">
        <f t="shared" si="1"/>
        <v>-0.20500451095901387</v>
      </c>
      <c r="X32" s="96">
        <v>0</v>
      </c>
      <c r="Y32" s="80">
        <v>146.4</v>
      </c>
      <c r="Z32" s="115">
        <f t="shared" si="2"/>
        <v>146.4</v>
      </c>
      <c r="AA32" s="98">
        <v>0</v>
      </c>
      <c r="AB32" s="80">
        <v>0</v>
      </c>
      <c r="AC32" s="99">
        <f t="shared" si="3"/>
        <v>0</v>
      </c>
      <c r="AD32" s="96">
        <v>2451.2101299999999</v>
      </c>
      <c r="AE32" s="80">
        <v>3200.9231999999993</v>
      </c>
      <c r="AF32" s="118">
        <f t="shared" si="4"/>
        <v>0.3058542639100465</v>
      </c>
      <c r="AG32" s="119">
        <f t="shared" si="8"/>
        <v>1.3297161686488951E-2</v>
      </c>
      <c r="AH32" s="105">
        <f t="shared" si="5"/>
        <v>1</v>
      </c>
    </row>
    <row r="33" spans="1:34" ht="15.75" x14ac:dyDescent="0.25">
      <c r="A33" s="77">
        <f t="array" ref="A33">VLOOKUP(B33,'1.1'!$B$5:$V$89,21,FALSE)</f>
        <v>28</v>
      </c>
      <c r="B33" s="78" t="s">
        <v>37</v>
      </c>
      <c r="C33" s="79">
        <v>14078300</v>
      </c>
      <c r="D33" s="79">
        <v>27304489</v>
      </c>
      <c r="E33" s="79">
        <v>65959674.560000002</v>
      </c>
      <c r="F33" s="79">
        <v>3319151.19</v>
      </c>
      <c r="G33" s="79">
        <v>6489027.1100000003</v>
      </c>
      <c r="H33" s="79">
        <v>10429738.18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66500</v>
      </c>
      <c r="P33" s="79">
        <v>0</v>
      </c>
      <c r="Q33" s="79">
        <v>1257203.29</v>
      </c>
      <c r="R33" s="80">
        <v>107342.46356</v>
      </c>
      <c r="S33" s="91">
        <v>110238.33319999999</v>
      </c>
      <c r="T33" s="93">
        <f t="shared" si="0"/>
        <v>2.6977857074999199E-2</v>
      </c>
      <c r="U33" s="98">
        <v>20237.91648</v>
      </c>
      <c r="V33" s="80">
        <v>18560.200100000002</v>
      </c>
      <c r="W33" s="99">
        <f t="shared" si="1"/>
        <v>-8.289965924397362E-2</v>
      </c>
      <c r="X33" s="96">
        <v>0</v>
      </c>
      <c r="Y33" s="80">
        <v>0</v>
      </c>
      <c r="Z33" s="115">
        <f t="shared" si="2"/>
        <v>0</v>
      </c>
      <c r="AA33" s="98">
        <v>0</v>
      </c>
      <c r="AB33" s="80">
        <v>0</v>
      </c>
      <c r="AC33" s="99">
        <f t="shared" si="3"/>
        <v>0</v>
      </c>
      <c r="AD33" s="96">
        <v>1323.7032899999999</v>
      </c>
      <c r="AE33" s="80">
        <v>1598.5032999999994</v>
      </c>
      <c r="AF33" s="118">
        <f t="shared" si="4"/>
        <v>0.20759940092012574</v>
      </c>
      <c r="AG33" s="119">
        <f t="shared" si="8"/>
        <v>1.6853066527905705E-2</v>
      </c>
      <c r="AH33" s="105">
        <f t="shared" si="5"/>
        <v>1</v>
      </c>
    </row>
    <row r="34" spans="1:34" ht="15.75" x14ac:dyDescent="0.25">
      <c r="A34" s="77">
        <f t="array" ref="A34">VLOOKUP(B34,'1.1'!$B$5:$V$89,21,FALSE)</f>
        <v>29</v>
      </c>
      <c r="B34" s="78" t="s">
        <v>38</v>
      </c>
      <c r="C34" s="79">
        <v>19199999.449999999</v>
      </c>
      <c r="D34" s="79">
        <v>24238136.050000001</v>
      </c>
      <c r="E34" s="79">
        <v>24210914.469999999</v>
      </c>
      <c r="F34" s="79">
        <v>2379501.59</v>
      </c>
      <c r="G34" s="79">
        <v>6724867.54</v>
      </c>
      <c r="H34" s="79">
        <v>6316560.3499999996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15500</v>
      </c>
      <c r="P34" s="79">
        <v>3214691.6</v>
      </c>
      <c r="Q34" s="79">
        <v>31576.61</v>
      </c>
      <c r="R34" s="80">
        <v>67649.049969999993</v>
      </c>
      <c r="S34" s="91">
        <v>73979.202100000024</v>
      </c>
      <c r="T34" s="93">
        <f t="shared" si="0"/>
        <v>9.3573407650325235E-2</v>
      </c>
      <c r="U34" s="98">
        <v>15420.929479999999</v>
      </c>
      <c r="V34" s="80">
        <v>23823.4202</v>
      </c>
      <c r="W34" s="99">
        <f t="shared" si="1"/>
        <v>0.54487576322150477</v>
      </c>
      <c r="X34" s="96">
        <v>0</v>
      </c>
      <c r="Y34" s="80">
        <v>23.234300000000001</v>
      </c>
      <c r="Z34" s="115">
        <f t="shared" si="2"/>
        <v>23.234300000000001</v>
      </c>
      <c r="AA34" s="98">
        <v>0</v>
      </c>
      <c r="AB34" s="80">
        <v>0</v>
      </c>
      <c r="AC34" s="99">
        <f t="shared" si="3"/>
        <v>0</v>
      </c>
      <c r="AD34" s="96">
        <v>3261.7682100000002</v>
      </c>
      <c r="AE34" s="80">
        <v>5807.1381999999994</v>
      </c>
      <c r="AF34" s="118">
        <f t="shared" si="4"/>
        <v>0.78036507382601505</v>
      </c>
      <c r="AG34" s="119">
        <f t="shared" si="8"/>
        <v>0.15764602718864945</v>
      </c>
      <c r="AH34" s="105">
        <f t="shared" si="5"/>
        <v>0</v>
      </c>
    </row>
    <row r="35" spans="1:34" ht="15.75" x14ac:dyDescent="0.25">
      <c r="A35" s="77">
        <f t="array" ref="A35">VLOOKUP(B35,'1.1'!$B$5:$V$89,21,FALSE)</f>
        <v>30</v>
      </c>
      <c r="B35" s="78" t="s">
        <v>39</v>
      </c>
      <c r="C35" s="79">
        <v>25859781</v>
      </c>
      <c r="D35" s="79">
        <v>46009840.170000002</v>
      </c>
      <c r="E35" s="79">
        <v>30106162.809999999</v>
      </c>
      <c r="F35" s="79">
        <v>4511338.5599999996</v>
      </c>
      <c r="G35" s="79">
        <v>9530548.1899999995</v>
      </c>
      <c r="H35" s="79">
        <v>13010903.609999999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47907</v>
      </c>
      <c r="P35" s="79">
        <v>0</v>
      </c>
      <c r="Q35" s="79">
        <v>153516.53</v>
      </c>
      <c r="R35" s="80">
        <v>101975.78398000001</v>
      </c>
      <c r="S35" s="91">
        <v>108368.0643</v>
      </c>
      <c r="T35" s="93">
        <f t="shared" si="0"/>
        <v>6.2684296903799008E-2</v>
      </c>
      <c r="U35" s="98">
        <v>27052.790359999999</v>
      </c>
      <c r="V35" s="80">
        <v>26693.145299999996</v>
      </c>
      <c r="W35" s="99">
        <f t="shared" si="1"/>
        <v>-1.3294194617785911E-2</v>
      </c>
      <c r="X35" s="96">
        <v>0</v>
      </c>
      <c r="Y35" s="80">
        <v>0</v>
      </c>
      <c r="Z35" s="115">
        <f t="shared" si="2"/>
        <v>0</v>
      </c>
      <c r="AA35" s="98">
        <v>0</v>
      </c>
      <c r="AB35" s="80">
        <v>0</v>
      </c>
      <c r="AC35" s="99">
        <f t="shared" si="3"/>
        <v>0</v>
      </c>
      <c r="AD35" s="96">
        <v>201.42353</v>
      </c>
      <c r="AE35" s="80">
        <v>971.82349999999951</v>
      </c>
      <c r="AF35" s="118">
        <f t="shared" si="4"/>
        <v>3.8247764300427041</v>
      </c>
      <c r="AG35" s="119">
        <f t="shared" si="8"/>
        <v>0.43046294803652413</v>
      </c>
      <c r="AH35" s="105">
        <f t="shared" si="5"/>
        <v>0</v>
      </c>
    </row>
    <row r="36" spans="1:34" ht="15.75" x14ac:dyDescent="0.25">
      <c r="A36" s="77">
        <f t="array" ref="A36">VLOOKUP(B36,'1.1'!$B$5:$V$89,21,FALSE)</f>
        <v>31</v>
      </c>
      <c r="B36" s="78" t="s">
        <v>40</v>
      </c>
      <c r="C36" s="79">
        <v>16709775</v>
      </c>
      <c r="D36" s="79">
        <v>17686650</v>
      </c>
      <c r="E36" s="79">
        <v>22879730.609999999</v>
      </c>
      <c r="F36" s="79">
        <v>2497018</v>
      </c>
      <c r="G36" s="79">
        <v>4249000</v>
      </c>
      <c r="H36" s="79">
        <v>7120058.9900000002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894907</v>
      </c>
      <c r="P36" s="79">
        <v>0</v>
      </c>
      <c r="Q36" s="79">
        <v>149968.79999999999</v>
      </c>
      <c r="R36" s="80">
        <v>57276.155610000002</v>
      </c>
      <c r="S36" s="91">
        <v>66505.227400000003</v>
      </c>
      <c r="T36" s="93">
        <f t="shared" si="0"/>
        <v>0.16113287792640665</v>
      </c>
      <c r="U36" s="98">
        <v>13866.07699</v>
      </c>
      <c r="V36" s="80">
        <v>12517.165599999997</v>
      </c>
      <c r="W36" s="99">
        <f t="shared" si="1"/>
        <v>-9.7281400570097584E-2</v>
      </c>
      <c r="X36" s="96">
        <v>0</v>
      </c>
      <c r="Y36" s="80">
        <v>0</v>
      </c>
      <c r="Z36" s="115">
        <f t="shared" si="2"/>
        <v>0</v>
      </c>
      <c r="AA36" s="98">
        <v>0</v>
      </c>
      <c r="AB36" s="80">
        <v>0</v>
      </c>
      <c r="AC36" s="99">
        <f t="shared" si="3"/>
        <v>0</v>
      </c>
      <c r="AD36" s="96">
        <v>1044.8758</v>
      </c>
      <c r="AE36" s="80">
        <v>1542.3134</v>
      </c>
      <c r="AF36" s="118">
        <f t="shared" si="4"/>
        <v>0.47607342422898491</v>
      </c>
      <c r="AG36" s="119">
        <f t="shared" si="8"/>
        <v>5.9991655731699324E-2</v>
      </c>
      <c r="AH36" s="105">
        <f t="shared" si="5"/>
        <v>1</v>
      </c>
    </row>
    <row r="37" spans="1:34" ht="24.95" customHeight="1" x14ac:dyDescent="0.25">
      <c r="A37" s="77">
        <f t="array" ref="A37">VLOOKUP(B37,'1.1'!$B$5:$V$89,21,FALSE)</f>
        <v>32</v>
      </c>
      <c r="B37" s="78" t="s">
        <v>41</v>
      </c>
      <c r="C37" s="79">
        <v>22136000</v>
      </c>
      <c r="D37" s="79">
        <v>33632936.729999997</v>
      </c>
      <c r="E37" s="79">
        <v>33641356.140000001</v>
      </c>
      <c r="F37" s="79">
        <v>5841464.8300000001</v>
      </c>
      <c r="G37" s="79">
        <v>8482690.8900000006</v>
      </c>
      <c r="H37" s="79">
        <v>8152810.7599999998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1518069</v>
      </c>
      <c r="P37" s="79">
        <v>0</v>
      </c>
      <c r="Q37" s="79">
        <v>549671</v>
      </c>
      <c r="R37" s="80">
        <v>89410.292870000005</v>
      </c>
      <c r="S37" s="91">
        <v>91129.870599999995</v>
      </c>
      <c r="T37" s="93">
        <f t="shared" si="0"/>
        <v>1.9232435940012036E-2</v>
      </c>
      <c r="U37" s="98">
        <v>22476.966479999999</v>
      </c>
      <c r="V37" s="80">
        <v>21866.495600000002</v>
      </c>
      <c r="W37" s="99">
        <f t="shared" si="1"/>
        <v>-2.7159842968275724E-2</v>
      </c>
      <c r="X37" s="96">
        <v>0</v>
      </c>
      <c r="Y37" s="80">
        <v>897.08979999999997</v>
      </c>
      <c r="Z37" s="115">
        <f t="shared" si="2"/>
        <v>897.08979999999997</v>
      </c>
      <c r="AA37" s="98">
        <v>0</v>
      </c>
      <c r="AB37" s="80">
        <v>0</v>
      </c>
      <c r="AC37" s="99">
        <f t="shared" si="3"/>
        <v>0</v>
      </c>
      <c r="AD37" s="96">
        <v>2067.7399999999998</v>
      </c>
      <c r="AE37" s="80">
        <v>2745.3399999999992</v>
      </c>
      <c r="AF37" s="118">
        <f t="shared" si="4"/>
        <v>0.32770077475891529</v>
      </c>
      <c r="AG37" s="119">
        <f t="shared" si="8"/>
        <v>3.5530374192294628E-2</v>
      </c>
      <c r="AH37" s="105">
        <f t="shared" si="5"/>
        <v>1</v>
      </c>
    </row>
    <row r="38" spans="1:34" ht="15.75" x14ac:dyDescent="0.25">
      <c r="A38" s="77">
        <f t="array" ref="A38">VLOOKUP(B38,'1.1'!$B$5:$V$89,21,FALSE)</f>
        <v>33</v>
      </c>
      <c r="B38" s="78" t="s">
        <v>42</v>
      </c>
      <c r="C38" s="79">
        <v>11762000</v>
      </c>
      <c r="D38" s="79">
        <v>11568451.15</v>
      </c>
      <c r="E38" s="79">
        <v>14658801.83</v>
      </c>
      <c r="F38" s="79">
        <v>1720000</v>
      </c>
      <c r="G38" s="79">
        <v>3695100</v>
      </c>
      <c r="H38" s="79">
        <v>3657409.84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29000</v>
      </c>
      <c r="P38" s="79">
        <v>0</v>
      </c>
      <c r="Q38" s="79">
        <v>333405.5</v>
      </c>
      <c r="R38" s="80">
        <v>37989.252979999997</v>
      </c>
      <c r="S38" s="91">
        <v>41326.770400000009</v>
      </c>
      <c r="T38" s="93">
        <f t="shared" ref="T38:T69" si="9">(S38-R38)/R38</f>
        <v>8.7854252405465738E-2</v>
      </c>
      <c r="U38" s="98">
        <v>9072.5098400000006</v>
      </c>
      <c r="V38" s="80">
        <v>6901.3135000000002</v>
      </c>
      <c r="W38" s="99">
        <f t="shared" ref="W38:W69" si="10">(V38-U38)/U38</f>
        <v>-0.23931595316958071</v>
      </c>
      <c r="X38" s="96">
        <v>0</v>
      </c>
      <c r="Y38" s="80">
        <v>15.1563</v>
      </c>
      <c r="Z38" s="115">
        <f t="shared" ref="Z38:Z69" si="11">IF(AND(X38=0,Y38&gt;0),Y38/1,IF(AND(Y38=0,X38=0),0,Y38/X38))</f>
        <v>15.1563</v>
      </c>
      <c r="AA38" s="98">
        <v>0</v>
      </c>
      <c r="AB38" s="80">
        <v>0</v>
      </c>
      <c r="AC38" s="99">
        <f t="shared" ref="AC38:AC69" si="12">IFERROR((AB38-AA38)/AA38,0)</f>
        <v>0</v>
      </c>
      <c r="AD38" s="96">
        <v>362.40550000000002</v>
      </c>
      <c r="AE38" s="80">
        <v>690.27680000000009</v>
      </c>
      <c r="AF38" s="118">
        <f t="shared" si="4"/>
        <v>0.90470839984492524</v>
      </c>
      <c r="AG38" s="119">
        <f t="shared" si="8"/>
        <v>8.3694077675645573E-2</v>
      </c>
      <c r="AH38" s="105">
        <f t="shared" ref="AH38:AH69" si="13">IF(OR(AG38&gt;10%,AG38&lt;-10%),0,1)</f>
        <v>1</v>
      </c>
    </row>
    <row r="39" spans="1:34" ht="15.75" x14ac:dyDescent="0.25">
      <c r="A39" s="77">
        <f t="array" ref="A39">VLOOKUP(B39,'1.1'!$B$5:$V$89,21,FALSE)</f>
        <v>34</v>
      </c>
      <c r="B39" s="78" t="s">
        <v>43</v>
      </c>
      <c r="C39" s="79">
        <v>11602222.49</v>
      </c>
      <c r="D39" s="79">
        <v>11666736.800000001</v>
      </c>
      <c r="E39" s="79">
        <v>12727582.41</v>
      </c>
      <c r="F39" s="79">
        <v>1792896.51</v>
      </c>
      <c r="G39" s="79">
        <v>3258972</v>
      </c>
      <c r="H39" s="79">
        <v>2890664.79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28000</v>
      </c>
      <c r="P39" s="79">
        <v>0</v>
      </c>
      <c r="Q39" s="79">
        <v>240152.42</v>
      </c>
      <c r="R39" s="80">
        <v>35996.541700000002</v>
      </c>
      <c r="S39" s="91">
        <v>37543.354000000007</v>
      </c>
      <c r="T39" s="93">
        <f t="shared" si="9"/>
        <v>4.2971136307797177E-2</v>
      </c>
      <c r="U39" s="98">
        <v>7942.5333000000001</v>
      </c>
      <c r="V39" s="80">
        <v>7082.9619999999977</v>
      </c>
      <c r="W39" s="99">
        <f t="shared" si="10"/>
        <v>-0.10822382072984224</v>
      </c>
      <c r="X39" s="96">
        <v>0</v>
      </c>
      <c r="Y39" s="80">
        <v>0</v>
      </c>
      <c r="Z39" s="115">
        <f t="shared" si="11"/>
        <v>0</v>
      </c>
      <c r="AA39" s="98">
        <v>0</v>
      </c>
      <c r="AB39" s="80">
        <v>0</v>
      </c>
      <c r="AC39" s="99">
        <f t="shared" si="12"/>
        <v>0</v>
      </c>
      <c r="AD39" s="96">
        <v>268.15242000000006</v>
      </c>
      <c r="AE39" s="80">
        <v>788.02149999999983</v>
      </c>
      <c r="AF39" s="118">
        <f t="shared" si="4"/>
        <v>1.9387073963382453</v>
      </c>
      <c r="AG39" s="119">
        <f t="shared" si="8"/>
        <v>0.20816163465735557</v>
      </c>
      <c r="AH39" s="105">
        <f t="shared" si="13"/>
        <v>0</v>
      </c>
    </row>
    <row r="40" spans="1:34" ht="36.950000000000003" customHeight="1" x14ac:dyDescent="0.25">
      <c r="A40" s="77">
        <f t="array" ref="A40">VLOOKUP(B40,'1.1'!$B$5:$V$89,21,FALSE)</f>
        <v>35</v>
      </c>
      <c r="B40" s="78" t="s">
        <v>44</v>
      </c>
      <c r="C40" s="79">
        <v>16752656.82</v>
      </c>
      <c r="D40" s="79">
        <v>26930643.760000002</v>
      </c>
      <c r="E40" s="79">
        <v>26930643.77</v>
      </c>
      <c r="F40" s="79">
        <v>3645384.08</v>
      </c>
      <c r="G40" s="79">
        <v>6185402.0800000001</v>
      </c>
      <c r="H40" s="79">
        <v>5836702.0800000001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2427715.56</v>
      </c>
      <c r="P40" s="79">
        <v>0</v>
      </c>
      <c r="Q40" s="79">
        <v>530856.64</v>
      </c>
      <c r="R40" s="80">
        <v>70613.944349999991</v>
      </c>
      <c r="S40" s="91">
        <v>72895.476700000014</v>
      </c>
      <c r="T40" s="93">
        <f t="shared" si="9"/>
        <v>3.2309940635684424E-2</v>
      </c>
      <c r="U40" s="98">
        <v>15667.488240000001</v>
      </c>
      <c r="V40" s="80">
        <v>12590.5658</v>
      </c>
      <c r="W40" s="99">
        <f t="shared" si="10"/>
        <v>-0.19638900587424346</v>
      </c>
      <c r="X40" s="96">
        <v>0</v>
      </c>
      <c r="Y40" s="80">
        <v>0</v>
      </c>
      <c r="Z40" s="115">
        <f t="shared" si="11"/>
        <v>0</v>
      </c>
      <c r="AA40" s="98">
        <v>0</v>
      </c>
      <c r="AB40" s="80">
        <v>0</v>
      </c>
      <c r="AC40" s="99">
        <f t="shared" si="12"/>
        <v>0</v>
      </c>
      <c r="AD40" s="96">
        <v>2958.5722000000001</v>
      </c>
      <c r="AE40" s="80">
        <v>3157.0644000000002</v>
      </c>
      <c r="AF40" s="118">
        <f t="shared" si="4"/>
        <v>6.7090537793872376E-2</v>
      </c>
      <c r="AG40" s="119">
        <f t="shared" si="8"/>
        <v>-1.0776503049409629E-2</v>
      </c>
      <c r="AH40" s="105">
        <f t="shared" si="13"/>
        <v>1</v>
      </c>
    </row>
    <row r="41" spans="1:34" ht="29.25" customHeight="1" x14ac:dyDescent="0.25">
      <c r="A41" s="77">
        <f t="array" ref="A41">VLOOKUP(B41,'1.1'!$B$5:$V$89,21,FALSE)</f>
        <v>36</v>
      </c>
      <c r="B41" s="78" t="s">
        <v>45</v>
      </c>
      <c r="C41" s="79">
        <v>17815060</v>
      </c>
      <c r="D41" s="79">
        <v>17419022.960000001</v>
      </c>
      <c r="E41" s="79">
        <v>30941019.760000002</v>
      </c>
      <c r="F41" s="79">
        <v>2887025.82</v>
      </c>
      <c r="G41" s="79">
        <v>4965429.55</v>
      </c>
      <c r="H41" s="79">
        <v>229559551.41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10906.67</v>
      </c>
      <c r="P41" s="79">
        <v>814</v>
      </c>
      <c r="Q41" s="79">
        <v>19132.12</v>
      </c>
      <c r="R41" s="80">
        <v>66175.102719999995</v>
      </c>
      <c r="S41" s="91">
        <v>73457.723800000007</v>
      </c>
      <c r="T41" s="93">
        <f t="shared" si="9"/>
        <v>0.11005077107041644</v>
      </c>
      <c r="U41" s="98">
        <v>237412.00678</v>
      </c>
      <c r="V41" s="80">
        <v>143977.78080000001</v>
      </c>
      <c r="W41" s="99">
        <f t="shared" si="10"/>
        <v>-0.3935530778212985</v>
      </c>
      <c r="X41" s="96">
        <v>0</v>
      </c>
      <c r="Y41" s="80">
        <v>0</v>
      </c>
      <c r="Z41" s="115">
        <f t="shared" si="11"/>
        <v>0</v>
      </c>
      <c r="AA41" s="98">
        <v>0</v>
      </c>
      <c r="AB41" s="80">
        <v>0</v>
      </c>
      <c r="AC41" s="99">
        <f t="shared" si="12"/>
        <v>0</v>
      </c>
      <c r="AD41" s="96">
        <v>30.852790000000002</v>
      </c>
      <c r="AE41" s="80">
        <v>3252.8992999999973</v>
      </c>
      <c r="AF41" s="118">
        <f t="shared" si="4"/>
        <v>104.43290574369441</v>
      </c>
      <c r="AG41" s="119">
        <f t="shared" si="8"/>
        <v>11.57215593743817</v>
      </c>
      <c r="AH41" s="105">
        <f t="shared" si="13"/>
        <v>0</v>
      </c>
    </row>
    <row r="42" spans="1:34" ht="15.75" x14ac:dyDescent="0.25">
      <c r="A42" s="77">
        <f t="array" ref="A42">VLOOKUP(B42,'1.1'!$B$5:$V$89,21,FALSE)</f>
        <v>37</v>
      </c>
      <c r="B42" s="78" t="s">
        <v>46</v>
      </c>
      <c r="C42" s="79">
        <v>18249654.73</v>
      </c>
      <c r="D42" s="79">
        <v>36475504.140000001</v>
      </c>
      <c r="E42" s="79">
        <v>37701218.219999999</v>
      </c>
      <c r="F42" s="79">
        <v>3229089.77</v>
      </c>
      <c r="G42" s="79">
        <v>4927881.3899999997</v>
      </c>
      <c r="H42" s="79">
        <v>4869173.0599999996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144813</v>
      </c>
      <c r="P42" s="79">
        <v>0</v>
      </c>
      <c r="Q42" s="79">
        <v>1006497</v>
      </c>
      <c r="R42" s="80">
        <v>92426.377090000009</v>
      </c>
      <c r="S42" s="91">
        <v>98502.463099999964</v>
      </c>
      <c r="T42" s="93">
        <f t="shared" si="9"/>
        <v>6.5739740118595999E-2</v>
      </c>
      <c r="U42" s="98">
        <v>13026.144219999998</v>
      </c>
      <c r="V42" s="80">
        <v>12443.250799999998</v>
      </c>
      <c r="W42" s="99">
        <f t="shared" si="10"/>
        <v>-4.4747963031534777E-2</v>
      </c>
      <c r="X42" s="96">
        <v>0</v>
      </c>
      <c r="Y42" s="80">
        <v>0</v>
      </c>
      <c r="Z42" s="115">
        <f t="shared" si="11"/>
        <v>0</v>
      </c>
      <c r="AA42" s="98">
        <v>0</v>
      </c>
      <c r="AB42" s="80">
        <v>0</v>
      </c>
      <c r="AC42" s="99">
        <f t="shared" si="12"/>
        <v>0</v>
      </c>
      <c r="AD42" s="96">
        <v>1151.31</v>
      </c>
      <c r="AE42" s="80">
        <v>1406.0860000000002</v>
      </c>
      <c r="AF42" s="118">
        <f t="shared" si="4"/>
        <v>0.2212922670696861</v>
      </c>
      <c r="AG42" s="119">
        <f t="shared" si="8"/>
        <v>2.6920449350749703E-2</v>
      </c>
      <c r="AH42" s="105">
        <f t="shared" si="13"/>
        <v>1</v>
      </c>
    </row>
    <row r="43" spans="1:34" ht="15.75" x14ac:dyDescent="0.25">
      <c r="A43" s="77">
        <f t="array" ref="A43">VLOOKUP(B43,'1.1'!$B$5:$V$89,21,FALSE)</f>
        <v>38</v>
      </c>
      <c r="B43" s="78" t="s">
        <v>47</v>
      </c>
      <c r="C43" s="79">
        <v>10128247.93</v>
      </c>
      <c r="D43" s="79">
        <v>12566613.710000001</v>
      </c>
      <c r="E43" s="79">
        <v>15691439.880000001</v>
      </c>
      <c r="F43" s="79">
        <v>2714604.82</v>
      </c>
      <c r="G43" s="79">
        <v>6051090.29</v>
      </c>
      <c r="H43" s="79">
        <v>5913487.4900000002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26371.48</v>
      </c>
      <c r="P43" s="79">
        <v>0</v>
      </c>
      <c r="Q43" s="79">
        <v>1052558.8799999999</v>
      </c>
      <c r="R43" s="80">
        <v>38386.301520000001</v>
      </c>
      <c r="S43" s="91">
        <v>41208.893100000016</v>
      </c>
      <c r="T43" s="93">
        <f t="shared" si="9"/>
        <v>7.3531219946505924E-2</v>
      </c>
      <c r="U43" s="98">
        <v>14679.1826</v>
      </c>
      <c r="V43" s="80">
        <v>11922.050500000001</v>
      </c>
      <c r="W43" s="99">
        <f t="shared" si="10"/>
        <v>-0.18782599652381182</v>
      </c>
      <c r="X43" s="96">
        <v>0</v>
      </c>
      <c r="Y43" s="80">
        <v>19.651</v>
      </c>
      <c r="Z43" s="115">
        <f t="shared" si="11"/>
        <v>19.651</v>
      </c>
      <c r="AA43" s="98">
        <v>0</v>
      </c>
      <c r="AB43" s="80">
        <v>0</v>
      </c>
      <c r="AC43" s="99">
        <f t="shared" si="12"/>
        <v>0</v>
      </c>
      <c r="AD43" s="96">
        <v>1078.9303599999998</v>
      </c>
      <c r="AE43" s="80">
        <v>1690.1725999999999</v>
      </c>
      <c r="AF43" s="118">
        <f t="shared" si="4"/>
        <v>0.56652612871140273</v>
      </c>
      <c r="AG43" s="119">
        <f t="shared" si="8"/>
        <v>5.0247928014899648E-2</v>
      </c>
      <c r="AH43" s="105">
        <f t="shared" si="13"/>
        <v>1</v>
      </c>
    </row>
    <row r="44" spans="1:34" ht="15.75" x14ac:dyDescent="0.25">
      <c r="A44" s="77">
        <f t="array" ref="A44">VLOOKUP(B44,'1.1'!$B$5:$V$89,21,FALSE)</f>
        <v>39</v>
      </c>
      <c r="B44" s="78" t="s">
        <v>48</v>
      </c>
      <c r="C44" s="79">
        <v>19991021.100000001</v>
      </c>
      <c r="D44" s="79">
        <v>23853800</v>
      </c>
      <c r="E44" s="79">
        <v>31534448.32</v>
      </c>
      <c r="F44" s="79">
        <v>4793064.72</v>
      </c>
      <c r="G44" s="79">
        <v>5639177.2999999998</v>
      </c>
      <c r="H44" s="79">
        <v>8232969.9400000004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4500</v>
      </c>
      <c r="Q44" s="79">
        <v>1026530</v>
      </c>
      <c r="R44" s="80">
        <v>75379.269419999997</v>
      </c>
      <c r="S44" s="91">
        <v>79153.7739</v>
      </c>
      <c r="T44" s="93">
        <f t="shared" si="9"/>
        <v>5.0073508393523022E-2</v>
      </c>
      <c r="U44" s="98">
        <v>18665.211960000001</v>
      </c>
      <c r="V44" s="80">
        <v>18198.030499999997</v>
      </c>
      <c r="W44" s="99">
        <f t="shared" si="10"/>
        <v>-2.5029528783342216E-2</v>
      </c>
      <c r="X44" s="96">
        <v>0</v>
      </c>
      <c r="Y44" s="80">
        <v>0</v>
      </c>
      <c r="Z44" s="115">
        <f t="shared" si="11"/>
        <v>0</v>
      </c>
      <c r="AA44" s="98">
        <v>0</v>
      </c>
      <c r="AB44" s="80">
        <v>0</v>
      </c>
      <c r="AC44" s="99">
        <f t="shared" si="12"/>
        <v>0</v>
      </c>
      <c r="AD44" s="96">
        <v>1031.03</v>
      </c>
      <c r="AE44" s="80">
        <v>1643.5099999999993</v>
      </c>
      <c r="AF44" s="118">
        <f t="shared" si="4"/>
        <v>0.59404672996905938</v>
      </c>
      <c r="AG44" s="119">
        <f t="shared" si="8"/>
        <v>6.8787856619915572E-2</v>
      </c>
      <c r="AH44" s="105">
        <f t="shared" si="13"/>
        <v>1</v>
      </c>
    </row>
    <row r="45" spans="1:34" ht="15.75" x14ac:dyDescent="0.25">
      <c r="A45" s="77">
        <f t="array" ref="A45">VLOOKUP(B45,'1.1'!$B$5:$V$89,21,FALSE)</f>
        <v>40</v>
      </c>
      <c r="B45" s="78" t="s">
        <v>49</v>
      </c>
      <c r="C45" s="79">
        <v>15102329.6</v>
      </c>
      <c r="D45" s="79">
        <v>15878999.300000001</v>
      </c>
      <c r="E45" s="79">
        <v>16673170.800000001</v>
      </c>
      <c r="F45" s="79">
        <v>3464164.15</v>
      </c>
      <c r="G45" s="79">
        <v>5404836.2400000002</v>
      </c>
      <c r="H45" s="79">
        <v>6173988.4199999999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719983</v>
      </c>
      <c r="P45" s="79">
        <v>0</v>
      </c>
      <c r="Q45" s="79">
        <v>11610.89</v>
      </c>
      <c r="R45" s="80">
        <v>47654.4997</v>
      </c>
      <c r="S45" s="91">
        <v>51959.782999999996</v>
      </c>
      <c r="T45" s="93">
        <f t="shared" si="9"/>
        <v>9.0343688992710072E-2</v>
      </c>
      <c r="U45" s="98">
        <v>15042.988810000001</v>
      </c>
      <c r="V45" s="80">
        <v>11050.807000000001</v>
      </c>
      <c r="W45" s="99">
        <f t="shared" si="10"/>
        <v>-0.26538488198210658</v>
      </c>
      <c r="X45" s="96">
        <v>0</v>
      </c>
      <c r="Y45" s="80">
        <v>0</v>
      </c>
      <c r="Z45" s="115">
        <f t="shared" si="11"/>
        <v>0</v>
      </c>
      <c r="AA45" s="98">
        <v>0</v>
      </c>
      <c r="AB45" s="80">
        <v>0</v>
      </c>
      <c r="AC45" s="99">
        <f t="shared" si="12"/>
        <v>0</v>
      </c>
      <c r="AD45" s="96">
        <v>731.59388999999999</v>
      </c>
      <c r="AE45" s="80">
        <v>1278.9938999999999</v>
      </c>
      <c r="AF45" s="118">
        <f t="shared" si="4"/>
        <v>0.74822933526686497</v>
      </c>
      <c r="AG45" s="119">
        <f t="shared" si="8"/>
        <v>6.368757136416317E-2</v>
      </c>
      <c r="AH45" s="105">
        <f t="shared" si="13"/>
        <v>1</v>
      </c>
    </row>
    <row r="46" spans="1:34" ht="15.75" x14ac:dyDescent="0.25">
      <c r="A46" s="77">
        <f t="array" ref="A46">VLOOKUP(B46,'1.1'!$B$5:$V$89,21,FALSE)</f>
        <v>41</v>
      </c>
      <c r="B46" s="78" t="s">
        <v>50</v>
      </c>
      <c r="C46" s="79">
        <v>33048530.760000002</v>
      </c>
      <c r="D46" s="79">
        <v>35216099.109999999</v>
      </c>
      <c r="E46" s="79">
        <v>44354580.619999997</v>
      </c>
      <c r="F46" s="79">
        <v>1525541.25</v>
      </c>
      <c r="G46" s="79">
        <v>6400543.9699999997</v>
      </c>
      <c r="H46" s="79">
        <v>6892388.8600000003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6250</v>
      </c>
      <c r="P46" s="79">
        <v>0</v>
      </c>
      <c r="Q46" s="79">
        <v>232153.38</v>
      </c>
      <c r="R46" s="80">
        <v>112619.21049000001</v>
      </c>
      <c r="S46" s="91">
        <v>118543.44780000002</v>
      </c>
      <c r="T46" s="93">
        <f t="shared" si="9"/>
        <v>5.2604145280578503E-2</v>
      </c>
      <c r="U46" s="98">
        <v>14818.47408</v>
      </c>
      <c r="V46" s="80">
        <v>14478.013000000003</v>
      </c>
      <c r="W46" s="99">
        <f t="shared" si="10"/>
        <v>-2.2975447955164714E-2</v>
      </c>
      <c r="X46" s="96">
        <v>0</v>
      </c>
      <c r="Y46" s="80">
        <v>355.28019999999998</v>
      </c>
      <c r="Z46" s="115">
        <f t="shared" si="11"/>
        <v>355.28019999999998</v>
      </c>
      <c r="AA46" s="98">
        <v>0</v>
      </c>
      <c r="AB46" s="80">
        <v>0</v>
      </c>
      <c r="AC46" s="99">
        <f t="shared" si="12"/>
        <v>0</v>
      </c>
      <c r="AD46" s="96">
        <v>238.40338</v>
      </c>
      <c r="AE46" s="80">
        <v>1841.4788000000008</v>
      </c>
      <c r="AF46" s="118">
        <f t="shared" si="4"/>
        <v>6.7242143127333209</v>
      </c>
      <c r="AG46" s="119">
        <f t="shared" si="8"/>
        <v>0.75042700111763727</v>
      </c>
      <c r="AH46" s="105">
        <f t="shared" si="13"/>
        <v>0</v>
      </c>
    </row>
    <row r="47" spans="1:34" ht="24.95" customHeight="1" x14ac:dyDescent="0.25">
      <c r="A47" s="77">
        <f t="array" ref="A47">VLOOKUP(B47,'1.1'!$B$5:$V$89,21,FALSE)</f>
        <v>42</v>
      </c>
      <c r="B47" s="78" t="s">
        <v>51</v>
      </c>
      <c r="C47" s="79">
        <v>12093714.49</v>
      </c>
      <c r="D47" s="79">
        <v>15087477.039999999</v>
      </c>
      <c r="E47" s="79">
        <v>16030914.75</v>
      </c>
      <c r="F47" s="79">
        <v>3736277.74</v>
      </c>
      <c r="G47" s="79">
        <v>7287977.3899999997</v>
      </c>
      <c r="H47" s="79">
        <v>6828448.1399999997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15900</v>
      </c>
      <c r="P47" s="79">
        <v>0</v>
      </c>
      <c r="Q47" s="79">
        <v>21177.42</v>
      </c>
      <c r="R47" s="80">
        <v>43212.10628</v>
      </c>
      <c r="S47" s="91">
        <v>54001.893800000005</v>
      </c>
      <c r="T47" s="93">
        <f t="shared" si="9"/>
        <v>0.24969362636678227</v>
      </c>
      <c r="U47" s="98">
        <v>17852.703269999998</v>
      </c>
      <c r="V47" s="80">
        <v>14472.445400000001</v>
      </c>
      <c r="W47" s="99">
        <f t="shared" si="10"/>
        <v>-0.18934151421651887</v>
      </c>
      <c r="X47" s="96">
        <v>0</v>
      </c>
      <c r="Y47" s="80">
        <v>23.075299999999999</v>
      </c>
      <c r="Z47" s="115">
        <f t="shared" si="11"/>
        <v>23.075299999999999</v>
      </c>
      <c r="AA47" s="98">
        <v>0</v>
      </c>
      <c r="AB47" s="80">
        <v>0</v>
      </c>
      <c r="AC47" s="99">
        <f t="shared" si="12"/>
        <v>0</v>
      </c>
      <c r="AD47" s="96">
        <v>37.077419999999996</v>
      </c>
      <c r="AE47" s="80">
        <v>570.82070000000022</v>
      </c>
      <c r="AF47" s="118">
        <f t="shared" si="4"/>
        <v>14.395372709320128</v>
      </c>
      <c r="AG47" s="119">
        <f t="shared" si="8"/>
        <v>1.6061916468300437</v>
      </c>
      <c r="AH47" s="105">
        <f t="shared" si="13"/>
        <v>0</v>
      </c>
    </row>
    <row r="48" spans="1:34" ht="15.75" x14ac:dyDescent="0.25">
      <c r="A48" s="77">
        <f t="array" ref="A48">VLOOKUP(B48,'1.1'!$B$5:$V$89,21,FALSE)</f>
        <v>43</v>
      </c>
      <c r="B48" s="78" t="s">
        <v>52</v>
      </c>
      <c r="C48" s="79">
        <v>14902380</v>
      </c>
      <c r="D48" s="79">
        <v>13063450</v>
      </c>
      <c r="E48" s="79">
        <v>16879780.039999999</v>
      </c>
      <c r="F48" s="79">
        <v>4207500</v>
      </c>
      <c r="G48" s="79">
        <v>5571400</v>
      </c>
      <c r="H48" s="79">
        <v>8002504.5499999998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2114556.46</v>
      </c>
      <c r="P48" s="79">
        <v>0</v>
      </c>
      <c r="Q48" s="79">
        <v>1216322</v>
      </c>
      <c r="R48" s="80">
        <v>44845.61004</v>
      </c>
      <c r="S48" s="91">
        <v>47006.017900000006</v>
      </c>
      <c r="T48" s="93">
        <f t="shared" si="9"/>
        <v>4.8174344335444048E-2</v>
      </c>
      <c r="U48" s="98">
        <v>17781.404549999999</v>
      </c>
      <c r="V48" s="80">
        <v>12259.9031</v>
      </c>
      <c r="W48" s="99">
        <f t="shared" si="10"/>
        <v>-0.31052110841266473</v>
      </c>
      <c r="X48" s="96">
        <v>0</v>
      </c>
      <c r="Y48" s="80">
        <v>0</v>
      </c>
      <c r="Z48" s="115">
        <f t="shared" si="11"/>
        <v>0</v>
      </c>
      <c r="AA48" s="98">
        <v>0</v>
      </c>
      <c r="AB48" s="80">
        <v>0</v>
      </c>
      <c r="AC48" s="99">
        <f t="shared" si="12"/>
        <v>0</v>
      </c>
      <c r="AD48" s="96">
        <v>3330.8784599999999</v>
      </c>
      <c r="AE48" s="80">
        <v>3819.6900999999998</v>
      </c>
      <c r="AF48" s="118">
        <f t="shared" si="4"/>
        <v>0.14675156895397495</v>
      </c>
      <c r="AG48" s="119">
        <f t="shared" si="8"/>
        <v>-1.2843910569249526E-2</v>
      </c>
      <c r="AH48" s="105">
        <f t="shared" si="13"/>
        <v>1</v>
      </c>
    </row>
    <row r="49" spans="1:34" ht="30" customHeight="1" x14ac:dyDescent="0.25">
      <c r="A49" s="77">
        <f t="array" ref="A49">VLOOKUP(B49,'1.1'!$B$5:$V$89,21,FALSE)</f>
        <v>44</v>
      </c>
      <c r="B49" s="78" t="s">
        <v>53</v>
      </c>
      <c r="C49" s="79">
        <v>28122616.629999999</v>
      </c>
      <c r="D49" s="79">
        <v>23405884.199999999</v>
      </c>
      <c r="E49" s="79">
        <v>72680884.650000006</v>
      </c>
      <c r="F49" s="79">
        <v>3264148.08</v>
      </c>
      <c r="G49" s="79">
        <v>5419505.6699999999</v>
      </c>
      <c r="H49" s="79">
        <v>7132694.0599999996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21241</v>
      </c>
      <c r="P49" s="79">
        <v>0</v>
      </c>
      <c r="Q49" s="79">
        <v>2977532.56</v>
      </c>
      <c r="R49" s="80">
        <v>124209.38548</v>
      </c>
      <c r="S49" s="91">
        <v>139816.50520000001</v>
      </c>
      <c r="T49" s="93">
        <f t="shared" si="9"/>
        <v>0.12565169419112093</v>
      </c>
      <c r="U49" s="98">
        <v>15816.347809999999</v>
      </c>
      <c r="V49" s="80">
        <v>15220.036300000003</v>
      </c>
      <c r="W49" s="99">
        <f t="shared" si="10"/>
        <v>-3.7702225391311496E-2</v>
      </c>
      <c r="X49" s="96">
        <v>0</v>
      </c>
      <c r="Y49" s="80">
        <v>0</v>
      </c>
      <c r="Z49" s="115">
        <f t="shared" si="11"/>
        <v>0</v>
      </c>
      <c r="AA49" s="98">
        <v>0</v>
      </c>
      <c r="AB49" s="80">
        <v>0</v>
      </c>
      <c r="AC49" s="99">
        <f t="shared" si="12"/>
        <v>0</v>
      </c>
      <c r="AD49" s="96">
        <v>2998.7735600000001</v>
      </c>
      <c r="AE49" s="80">
        <v>3955.5736000000015</v>
      </c>
      <c r="AF49" s="118">
        <f t="shared" si="4"/>
        <v>0.3190637841958302</v>
      </c>
      <c r="AG49" s="119">
        <f t="shared" si="8"/>
        <v>4.5223694777293294E-2</v>
      </c>
      <c r="AH49" s="105">
        <f t="shared" si="13"/>
        <v>1</v>
      </c>
    </row>
    <row r="50" spans="1:34" ht="15.75" x14ac:dyDescent="0.25">
      <c r="A50" s="77">
        <f t="array" ref="A50">VLOOKUP(B50,'1.1'!$B$5:$V$89,21,FALSE)</f>
        <v>45</v>
      </c>
      <c r="B50" s="78" t="s">
        <v>54</v>
      </c>
      <c r="C50" s="79">
        <v>15929887.5</v>
      </c>
      <c r="D50" s="79">
        <v>15704900</v>
      </c>
      <c r="E50" s="79">
        <v>22554055.329999998</v>
      </c>
      <c r="F50" s="79">
        <v>5251511.2</v>
      </c>
      <c r="G50" s="79">
        <v>10423884.1</v>
      </c>
      <c r="H50" s="79">
        <v>10431545.640000001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2077776.36</v>
      </c>
      <c r="P50" s="79">
        <v>3776.36</v>
      </c>
      <c r="Q50" s="79">
        <v>1438733.36</v>
      </c>
      <c r="R50" s="80">
        <v>54188.842830000001</v>
      </c>
      <c r="S50" s="91">
        <v>57779.995900000009</v>
      </c>
      <c r="T50" s="93">
        <f t="shared" si="9"/>
        <v>6.6271078739697231E-2</v>
      </c>
      <c r="U50" s="98">
        <v>26106.94094</v>
      </c>
      <c r="V50" s="80">
        <v>20786.2755</v>
      </c>
      <c r="W50" s="99">
        <f t="shared" si="10"/>
        <v>-0.20380271484997661</v>
      </c>
      <c r="X50" s="96">
        <v>0</v>
      </c>
      <c r="Y50" s="80">
        <v>0</v>
      </c>
      <c r="Z50" s="115">
        <f t="shared" si="11"/>
        <v>0</v>
      </c>
      <c r="AA50" s="98">
        <v>0</v>
      </c>
      <c r="AB50" s="80">
        <v>0</v>
      </c>
      <c r="AC50" s="99">
        <f t="shared" si="12"/>
        <v>0</v>
      </c>
      <c r="AD50" s="96">
        <v>3520.2860799999999</v>
      </c>
      <c r="AE50" s="80">
        <v>4086.8024000000005</v>
      </c>
      <c r="AF50" s="118">
        <f t="shared" si="4"/>
        <v>0.16092905722025883</v>
      </c>
      <c r="AG50" s="119">
        <f t="shared" si="8"/>
        <v>2.5997134566643825E-3</v>
      </c>
      <c r="AH50" s="105">
        <f t="shared" si="13"/>
        <v>1</v>
      </c>
    </row>
    <row r="51" spans="1:34" ht="15.75" x14ac:dyDescent="0.25">
      <c r="A51" s="77">
        <f t="array" ref="A51">VLOOKUP(B51,'1.1'!$B$5:$V$89,21,FALSE)</f>
        <v>46</v>
      </c>
      <c r="B51" s="78" t="s">
        <v>55</v>
      </c>
      <c r="C51" s="79">
        <v>7777388</v>
      </c>
      <c r="D51" s="79">
        <v>13481758</v>
      </c>
      <c r="E51" s="79">
        <v>14318406</v>
      </c>
      <c r="F51" s="79">
        <v>1337318</v>
      </c>
      <c r="G51" s="79">
        <v>5337573</v>
      </c>
      <c r="H51" s="79">
        <v>5640381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566400</v>
      </c>
      <c r="R51" s="80">
        <v>35577.552000000003</v>
      </c>
      <c r="S51" s="91">
        <v>41481.462999999989</v>
      </c>
      <c r="T51" s="93">
        <f t="shared" si="9"/>
        <v>0.16594483510276326</v>
      </c>
      <c r="U51" s="98">
        <v>12315.272000000001</v>
      </c>
      <c r="V51" s="80">
        <v>13814.4923</v>
      </c>
      <c r="W51" s="99">
        <f t="shared" si="10"/>
        <v>0.12173667784195095</v>
      </c>
      <c r="X51" s="96">
        <v>0</v>
      </c>
      <c r="Y51" s="80">
        <v>0</v>
      </c>
      <c r="Z51" s="115">
        <f t="shared" si="11"/>
        <v>0</v>
      </c>
      <c r="AA51" s="98">
        <v>0</v>
      </c>
      <c r="AB51" s="80">
        <v>0</v>
      </c>
      <c r="AC51" s="99">
        <f t="shared" si="12"/>
        <v>0</v>
      </c>
      <c r="AD51" s="96">
        <v>566.4</v>
      </c>
      <c r="AE51" s="80">
        <v>544.98900000000003</v>
      </c>
      <c r="AF51" s="118">
        <f t="shared" si="4"/>
        <v>-3.7801906779660922E-2</v>
      </c>
      <c r="AG51" s="119">
        <f t="shared" si="8"/>
        <v>2.7764400685005922E-2</v>
      </c>
      <c r="AH51" s="105">
        <f t="shared" si="13"/>
        <v>1</v>
      </c>
    </row>
    <row r="52" spans="1:34" ht="15.75" x14ac:dyDescent="0.25">
      <c r="A52" s="77">
        <f t="array" ref="A52">VLOOKUP(B52,'1.1'!$B$5:$V$89,21,FALSE)</f>
        <v>47</v>
      </c>
      <c r="B52" s="78" t="s">
        <v>56</v>
      </c>
      <c r="C52" s="79">
        <v>13971900</v>
      </c>
      <c r="D52" s="79">
        <v>19792247.670000002</v>
      </c>
      <c r="E52" s="79">
        <v>19784904.620000001</v>
      </c>
      <c r="F52" s="79">
        <v>1479863.24</v>
      </c>
      <c r="G52" s="79">
        <v>3777364</v>
      </c>
      <c r="H52" s="79">
        <v>6385116.4100000001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865200</v>
      </c>
      <c r="P52" s="79">
        <v>0</v>
      </c>
      <c r="Q52" s="79">
        <v>582223.31000000006</v>
      </c>
      <c r="R52" s="80">
        <v>53549.052290000007</v>
      </c>
      <c r="S52" s="91">
        <v>56188.665600000008</v>
      </c>
      <c r="T52" s="93">
        <f t="shared" si="9"/>
        <v>4.9293371163786855E-2</v>
      </c>
      <c r="U52" s="98">
        <v>11642.343650000001</v>
      </c>
      <c r="V52" s="80">
        <v>9874.1882000000005</v>
      </c>
      <c r="W52" s="99">
        <f t="shared" si="10"/>
        <v>-0.15187281041991921</v>
      </c>
      <c r="X52" s="96">
        <v>0</v>
      </c>
      <c r="Y52" s="80">
        <v>33.208100000000002</v>
      </c>
      <c r="Z52" s="115">
        <f t="shared" si="11"/>
        <v>33.208100000000002</v>
      </c>
      <c r="AA52" s="98">
        <v>0</v>
      </c>
      <c r="AB52" s="80">
        <v>0</v>
      </c>
      <c r="AC52" s="99">
        <f t="shared" si="12"/>
        <v>0</v>
      </c>
      <c r="AD52" s="96">
        <v>1447.4233100000001</v>
      </c>
      <c r="AE52" s="80">
        <v>1595.7429999999999</v>
      </c>
      <c r="AF52" s="118">
        <f t="shared" si="4"/>
        <v>0.10247153612580676</v>
      </c>
      <c r="AG52" s="119">
        <f t="shared" si="8"/>
        <v>-1.1989236702844882E-5</v>
      </c>
      <c r="AH52" s="105">
        <f t="shared" si="13"/>
        <v>1</v>
      </c>
    </row>
    <row r="53" spans="1:34" ht="24.95" customHeight="1" x14ac:dyDescent="0.25">
      <c r="A53" s="77">
        <f t="array" ref="A53">VLOOKUP(B53,'1.1'!$B$5:$V$89,21,FALSE)</f>
        <v>48</v>
      </c>
      <c r="B53" s="78" t="s">
        <v>57</v>
      </c>
      <c r="C53" s="79">
        <v>16227786.640000001</v>
      </c>
      <c r="D53" s="79">
        <v>20012302.329999998</v>
      </c>
      <c r="E53" s="79">
        <v>23163402.780000001</v>
      </c>
      <c r="F53" s="79">
        <v>3412199.04</v>
      </c>
      <c r="G53" s="79">
        <v>4933931.4000000004</v>
      </c>
      <c r="H53" s="79">
        <v>6227304.9699999997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18000</v>
      </c>
      <c r="P53" s="79">
        <v>0</v>
      </c>
      <c r="Q53" s="79">
        <v>1319865.21</v>
      </c>
      <c r="R53" s="80">
        <v>59403.491750000001</v>
      </c>
      <c r="S53" s="91">
        <v>62505.64850000001</v>
      </c>
      <c r="T53" s="93">
        <f t="shared" si="9"/>
        <v>5.2221791322561592E-2</v>
      </c>
      <c r="U53" s="98">
        <v>14573.43541</v>
      </c>
      <c r="V53" s="80">
        <v>11452.431399999998</v>
      </c>
      <c r="W53" s="99">
        <f t="shared" si="10"/>
        <v>-0.21415705509343608</v>
      </c>
      <c r="X53" s="96">
        <v>0</v>
      </c>
      <c r="Y53" s="80">
        <v>191.6908</v>
      </c>
      <c r="Z53" s="115">
        <f t="shared" si="11"/>
        <v>191.6908</v>
      </c>
      <c r="AA53" s="98">
        <v>0</v>
      </c>
      <c r="AB53" s="80">
        <v>0</v>
      </c>
      <c r="AC53" s="99">
        <f t="shared" si="12"/>
        <v>0</v>
      </c>
      <c r="AD53" s="96">
        <v>1337.8652099999999</v>
      </c>
      <c r="AE53" s="80">
        <v>1774.0392999999995</v>
      </c>
      <c r="AF53" s="118">
        <f t="shared" si="4"/>
        <v>0.3260224473585045</v>
      </c>
      <c r="AG53" s="119">
        <f t="shared" si="8"/>
        <v>1.8231909287514447E-2</v>
      </c>
      <c r="AH53" s="105">
        <f t="shared" si="13"/>
        <v>1</v>
      </c>
    </row>
    <row r="54" spans="1:34" ht="15.75" x14ac:dyDescent="0.25">
      <c r="A54" s="77">
        <f t="array" ref="A54">VLOOKUP(B54,'1.1'!$B$5:$V$89,21,FALSE)</f>
        <v>49</v>
      </c>
      <c r="B54" s="78" t="s">
        <v>58</v>
      </c>
      <c r="C54" s="79">
        <v>16975351.670000002</v>
      </c>
      <c r="D54" s="79">
        <v>17045196.280000001</v>
      </c>
      <c r="E54" s="79">
        <v>38440252.640000001</v>
      </c>
      <c r="F54" s="79">
        <v>2687959.58</v>
      </c>
      <c r="G54" s="79">
        <v>8001284.7699999996</v>
      </c>
      <c r="H54" s="79">
        <v>7608234.8300000001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62740</v>
      </c>
      <c r="P54" s="79">
        <v>0</v>
      </c>
      <c r="Q54" s="79">
        <v>73733.5</v>
      </c>
      <c r="R54" s="80">
        <v>72460.800589999999</v>
      </c>
      <c r="S54" s="91">
        <v>74095.067999999999</v>
      </c>
      <c r="T54" s="93">
        <f t="shared" si="9"/>
        <v>2.255381387858332E-2</v>
      </c>
      <c r="U54" s="98">
        <v>18297.479179999998</v>
      </c>
      <c r="V54" s="80">
        <v>14448.127700000001</v>
      </c>
      <c r="W54" s="99">
        <f t="shared" si="10"/>
        <v>-0.21037605465388473</v>
      </c>
      <c r="X54" s="96">
        <v>0</v>
      </c>
      <c r="Y54" s="80">
        <v>0</v>
      </c>
      <c r="Z54" s="115">
        <f t="shared" si="11"/>
        <v>0</v>
      </c>
      <c r="AA54" s="98">
        <v>0</v>
      </c>
      <c r="AB54" s="80">
        <v>0</v>
      </c>
      <c r="AC54" s="99">
        <f t="shared" si="12"/>
        <v>0</v>
      </c>
      <c r="AD54" s="96">
        <v>136.4735</v>
      </c>
      <c r="AE54" s="80">
        <v>424.77649999999994</v>
      </c>
      <c r="AF54" s="118">
        <f t="shared" si="4"/>
        <v>2.1125200130428246</v>
      </c>
      <c r="AG54" s="119">
        <f t="shared" si="8"/>
        <v>0.2138553080297248</v>
      </c>
      <c r="AH54" s="105">
        <f t="shared" si="13"/>
        <v>0</v>
      </c>
    </row>
    <row r="55" spans="1:34" ht="15.75" x14ac:dyDescent="0.25">
      <c r="A55" s="77">
        <f t="array" ref="A55">VLOOKUP(B55,'1.1'!$B$5:$V$89,21,FALSE)</f>
        <v>50</v>
      </c>
      <c r="B55" s="78" t="s">
        <v>59</v>
      </c>
      <c r="C55" s="79">
        <v>11292269.77</v>
      </c>
      <c r="D55" s="79">
        <v>14271603.029999999</v>
      </c>
      <c r="E55" s="79">
        <v>16271667.810000001</v>
      </c>
      <c r="F55" s="79">
        <v>4115901.84</v>
      </c>
      <c r="G55" s="79">
        <v>4323901.83</v>
      </c>
      <c r="H55" s="79">
        <v>4884377.9000000004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10990</v>
      </c>
      <c r="P55" s="79">
        <v>0</v>
      </c>
      <c r="Q55" s="79">
        <v>279658</v>
      </c>
      <c r="R55" s="80">
        <v>41835.540609999996</v>
      </c>
      <c r="S55" s="91">
        <v>45090.859100000001</v>
      </c>
      <c r="T55" s="93">
        <f t="shared" si="9"/>
        <v>7.7812272592501952E-2</v>
      </c>
      <c r="U55" s="98">
        <v>13324.181570000001</v>
      </c>
      <c r="V55" s="80">
        <v>7856.9403000000002</v>
      </c>
      <c r="W55" s="99">
        <f t="shared" si="10"/>
        <v>-0.41032473486474713</v>
      </c>
      <c r="X55" s="96">
        <v>0</v>
      </c>
      <c r="Y55" s="80">
        <v>0</v>
      </c>
      <c r="Z55" s="115">
        <f t="shared" si="11"/>
        <v>0</v>
      </c>
      <c r="AA55" s="98">
        <v>0</v>
      </c>
      <c r="AB55" s="80">
        <v>0</v>
      </c>
      <c r="AC55" s="99">
        <f t="shared" si="12"/>
        <v>0</v>
      </c>
      <c r="AD55" s="96">
        <v>290.64800000000002</v>
      </c>
      <c r="AE55" s="80">
        <v>11.423000000000002</v>
      </c>
      <c r="AF55" s="118">
        <f t="shared" si="4"/>
        <v>-0.96069816410228182</v>
      </c>
      <c r="AG55" s="119">
        <f t="shared" si="8"/>
        <v>-0.14369006959716968</v>
      </c>
      <c r="AH55" s="105">
        <f t="shared" si="13"/>
        <v>0</v>
      </c>
    </row>
    <row r="56" spans="1:34" ht="15.75" x14ac:dyDescent="0.25">
      <c r="A56" s="77">
        <f t="array" ref="A56">VLOOKUP(B56,'1.1'!$B$5:$V$89,21,FALSE)</f>
        <v>51</v>
      </c>
      <c r="B56" s="78" t="s">
        <v>60</v>
      </c>
      <c r="C56" s="79">
        <v>14715227.91</v>
      </c>
      <c r="D56" s="79">
        <v>15161300.25</v>
      </c>
      <c r="E56" s="79">
        <v>20411025.800000001</v>
      </c>
      <c r="F56" s="79">
        <v>5486167</v>
      </c>
      <c r="G56" s="79">
        <v>5715852</v>
      </c>
      <c r="H56" s="79">
        <v>5232078.25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465500</v>
      </c>
      <c r="P56" s="79">
        <v>2800</v>
      </c>
      <c r="Q56" s="79">
        <v>425971.96</v>
      </c>
      <c r="R56" s="80">
        <v>50287.553959999997</v>
      </c>
      <c r="S56" s="91">
        <v>49892.188600000023</v>
      </c>
      <c r="T56" s="93">
        <f t="shared" si="9"/>
        <v>-7.8620916880239988E-3</v>
      </c>
      <c r="U56" s="98">
        <v>16434.097249999999</v>
      </c>
      <c r="V56" s="80">
        <v>12018.796899999999</v>
      </c>
      <c r="W56" s="99">
        <f t="shared" si="10"/>
        <v>-0.26866704527989815</v>
      </c>
      <c r="X56" s="96">
        <v>0</v>
      </c>
      <c r="Y56" s="80">
        <v>182.24260000000001</v>
      </c>
      <c r="Z56" s="115">
        <f t="shared" si="11"/>
        <v>182.24260000000001</v>
      </c>
      <c r="AA56" s="98">
        <v>0</v>
      </c>
      <c r="AB56" s="80">
        <v>0</v>
      </c>
      <c r="AC56" s="99">
        <f t="shared" si="12"/>
        <v>0</v>
      </c>
      <c r="AD56" s="96">
        <v>894.27195999999992</v>
      </c>
      <c r="AE56" s="80">
        <v>924.17200000000003</v>
      </c>
      <c r="AF56" s="118">
        <f t="shared" si="4"/>
        <v>3.3435063758456778E-2</v>
      </c>
      <c r="AG56" s="119">
        <f t="shared" si="8"/>
        <v>-2.7010452578829485E-2</v>
      </c>
      <c r="AH56" s="105">
        <f t="shared" si="13"/>
        <v>1</v>
      </c>
    </row>
    <row r="57" spans="1:34" ht="32.25" customHeight="1" x14ac:dyDescent="0.25">
      <c r="A57" s="77">
        <f t="array" ref="A57">VLOOKUP(B57,'1.1'!$B$5:$V$89,21,FALSE)</f>
        <v>52</v>
      </c>
      <c r="B57" s="78" t="s">
        <v>61</v>
      </c>
      <c r="C57" s="79">
        <v>42589507.079999998</v>
      </c>
      <c r="D57" s="79">
        <v>83163500</v>
      </c>
      <c r="E57" s="79">
        <v>83163528.670000002</v>
      </c>
      <c r="F57" s="80">
        <v>3231342.67</v>
      </c>
      <c r="G57" s="80">
        <v>5719000</v>
      </c>
      <c r="H57" s="80">
        <v>5727688.0499999998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4300000</v>
      </c>
      <c r="P57" s="79">
        <v>0</v>
      </c>
      <c r="Q57" s="79">
        <v>308935.44</v>
      </c>
      <c r="R57" s="80">
        <v>208916.53575000001</v>
      </c>
      <c r="S57" s="91">
        <v>164074.27158999999</v>
      </c>
      <c r="T57" s="93">
        <f t="shared" si="9"/>
        <v>-0.2146420052343799</v>
      </c>
      <c r="U57" s="98">
        <v>14678.030719999999</v>
      </c>
      <c r="V57" s="80">
        <v>11031.63551</v>
      </c>
      <c r="W57" s="99">
        <f t="shared" si="10"/>
        <v>-0.24842536983053806</v>
      </c>
      <c r="X57" s="96">
        <v>0</v>
      </c>
      <c r="Y57" s="80">
        <v>0</v>
      </c>
      <c r="Z57" s="115">
        <f t="shared" si="11"/>
        <v>0</v>
      </c>
      <c r="AA57" s="98">
        <v>0</v>
      </c>
      <c r="AB57" s="80">
        <v>0</v>
      </c>
      <c r="AC57" s="99">
        <f t="shared" si="12"/>
        <v>0</v>
      </c>
      <c r="AD57" s="96">
        <v>4608.9354400000002</v>
      </c>
      <c r="AE57" s="80">
        <v>9116.0522899999996</v>
      </c>
      <c r="AF57" s="118">
        <f t="shared" si="4"/>
        <v>0.97790843648701642</v>
      </c>
      <c r="AG57" s="119">
        <f t="shared" si="8"/>
        <v>5.7204562380233158E-2</v>
      </c>
      <c r="AH57" s="105">
        <f t="shared" si="13"/>
        <v>1</v>
      </c>
    </row>
    <row r="58" spans="1:34" ht="15.75" x14ac:dyDescent="0.25">
      <c r="A58" s="77">
        <f t="array" ref="A58">VLOOKUP(B58,'1.1'!$B$5:$V$89,21,FALSE)</f>
        <v>53</v>
      </c>
      <c r="B58" s="78" t="s">
        <v>62</v>
      </c>
      <c r="C58" s="79">
        <v>23823546.309999999</v>
      </c>
      <c r="D58" s="79">
        <v>22613000</v>
      </c>
      <c r="E58" s="79">
        <v>30202324.960000001</v>
      </c>
      <c r="F58" s="79">
        <v>2302301.33</v>
      </c>
      <c r="G58" s="79">
        <v>6324187</v>
      </c>
      <c r="H58" s="79">
        <v>6951298.8399999999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122100</v>
      </c>
      <c r="P58" s="79">
        <v>0</v>
      </c>
      <c r="Q58" s="79">
        <v>169199.46</v>
      </c>
      <c r="R58" s="80">
        <v>76638.871270000018</v>
      </c>
      <c r="S58" s="91">
        <v>77702.515399999975</v>
      </c>
      <c r="T58" s="93">
        <f t="shared" si="9"/>
        <v>1.3878650773087732E-2</v>
      </c>
      <c r="U58" s="98">
        <v>15577.78717</v>
      </c>
      <c r="V58" s="80">
        <v>8933.2268000000004</v>
      </c>
      <c r="W58" s="99">
        <f t="shared" si="10"/>
        <v>-0.42654070809211087</v>
      </c>
      <c r="X58" s="96">
        <v>0</v>
      </c>
      <c r="Y58" s="80">
        <v>101.1224</v>
      </c>
      <c r="Z58" s="115">
        <f t="shared" si="11"/>
        <v>101.1224</v>
      </c>
      <c r="AA58" s="98">
        <v>0</v>
      </c>
      <c r="AB58" s="80">
        <v>0</v>
      </c>
      <c r="AC58" s="99">
        <f t="shared" si="12"/>
        <v>0</v>
      </c>
      <c r="AD58" s="96">
        <v>291.29945999999995</v>
      </c>
      <c r="AE58" s="80">
        <v>1057.8232000000003</v>
      </c>
      <c r="AF58" s="118">
        <f t="shared" si="4"/>
        <v>2.6313943046787673</v>
      </c>
      <c r="AG58" s="119">
        <f t="shared" si="8"/>
        <v>0.24652580526219381</v>
      </c>
      <c r="AH58" s="105">
        <f t="shared" si="13"/>
        <v>0</v>
      </c>
    </row>
    <row r="59" spans="1:34" ht="15.75" x14ac:dyDescent="0.25">
      <c r="A59" s="77">
        <f t="array" ref="A59">VLOOKUP(B59,'1.1'!$B$5:$V$89,21,FALSE)</f>
        <v>54</v>
      </c>
      <c r="B59" s="78" t="s">
        <v>63</v>
      </c>
      <c r="C59" s="79">
        <v>20538557</v>
      </c>
      <c r="D59" s="79">
        <v>22327667.27</v>
      </c>
      <c r="E59" s="79">
        <v>27008885.43</v>
      </c>
      <c r="F59" s="79">
        <v>6455095</v>
      </c>
      <c r="G59" s="79">
        <v>8873094.3900000006</v>
      </c>
      <c r="H59" s="79">
        <v>18043025.199999999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69052.59</v>
      </c>
      <c r="P59" s="79">
        <v>0</v>
      </c>
      <c r="Q59" s="79">
        <v>64460.06</v>
      </c>
      <c r="R59" s="80">
        <v>69875.109699999986</v>
      </c>
      <c r="S59" s="91">
        <v>76514.616000000009</v>
      </c>
      <c r="T59" s="93">
        <f t="shared" si="9"/>
        <v>9.5019618981721954E-2</v>
      </c>
      <c r="U59" s="98">
        <v>33371.214590000003</v>
      </c>
      <c r="V59" s="80">
        <v>29492.609000000004</v>
      </c>
      <c r="W59" s="99">
        <f t="shared" si="10"/>
        <v>-0.11622608399642306</v>
      </c>
      <c r="X59" s="96">
        <v>0</v>
      </c>
      <c r="Y59" s="80">
        <v>66.969200000000001</v>
      </c>
      <c r="Z59" s="115">
        <f t="shared" si="11"/>
        <v>66.969200000000001</v>
      </c>
      <c r="AA59" s="98">
        <v>0</v>
      </c>
      <c r="AB59" s="80">
        <v>0</v>
      </c>
      <c r="AC59" s="99">
        <f t="shared" si="12"/>
        <v>0</v>
      </c>
      <c r="AD59" s="96">
        <v>133.51265000000001</v>
      </c>
      <c r="AE59" s="80">
        <v>1935.0479999999989</v>
      </c>
      <c r="AF59" s="118">
        <f t="shared" si="4"/>
        <v>13.493368231399787</v>
      </c>
      <c r="AG59" s="119">
        <f t="shared" si="8"/>
        <v>1.4969068629316762</v>
      </c>
      <c r="AH59" s="105">
        <f t="shared" si="13"/>
        <v>0</v>
      </c>
    </row>
    <row r="60" spans="1:34" ht="15.75" x14ac:dyDescent="0.25">
      <c r="A60" s="77">
        <f t="array" ref="A60">VLOOKUP(B60,'1.1'!$B$5:$V$89,21,FALSE)</f>
        <v>55</v>
      </c>
      <c r="B60" s="78" t="s">
        <v>64</v>
      </c>
      <c r="C60" s="79">
        <v>12701800</v>
      </c>
      <c r="D60" s="79">
        <v>10610574</v>
      </c>
      <c r="E60" s="79">
        <v>16079038.779999999</v>
      </c>
      <c r="F60" s="79">
        <v>2100000</v>
      </c>
      <c r="G60" s="79">
        <v>6697900</v>
      </c>
      <c r="H60" s="79">
        <v>6344741.9100000001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6000</v>
      </c>
      <c r="P60" s="79">
        <v>0</v>
      </c>
      <c r="Q60" s="79">
        <v>249610.09</v>
      </c>
      <c r="R60" s="80">
        <v>39391.412779999999</v>
      </c>
      <c r="S60" s="91">
        <v>41598.566200000001</v>
      </c>
      <c r="T60" s="93">
        <f t="shared" si="9"/>
        <v>5.6031334350125903E-2</v>
      </c>
      <c r="U60" s="98">
        <v>15142.64191</v>
      </c>
      <c r="V60" s="80">
        <v>12131.0792</v>
      </c>
      <c r="W60" s="99">
        <f t="shared" si="10"/>
        <v>-0.19887960950930261</v>
      </c>
      <c r="X60" s="96">
        <v>0</v>
      </c>
      <c r="Y60" s="80">
        <v>34.723399999999998</v>
      </c>
      <c r="Z60" s="115">
        <f t="shared" si="11"/>
        <v>34.723399999999998</v>
      </c>
      <c r="AA60" s="98">
        <v>0</v>
      </c>
      <c r="AB60" s="80">
        <v>0</v>
      </c>
      <c r="AC60" s="99">
        <f t="shared" si="12"/>
        <v>0</v>
      </c>
      <c r="AD60" s="96">
        <v>255.61008999999999</v>
      </c>
      <c r="AE60" s="80">
        <v>1070.4400999999998</v>
      </c>
      <c r="AF60" s="118">
        <f t="shared" si="4"/>
        <v>3.1877849970633001</v>
      </c>
      <c r="AG60" s="119">
        <f t="shared" si="8"/>
        <v>0.33832630243379147</v>
      </c>
      <c r="AH60" s="105">
        <f t="shared" si="13"/>
        <v>0</v>
      </c>
    </row>
    <row r="61" spans="1:34" ht="26.25" customHeight="1" x14ac:dyDescent="0.25">
      <c r="A61" s="77">
        <f t="array" ref="A61">VLOOKUP(B61,'1.1'!$B$5:$V$89,21,FALSE)</f>
        <v>56</v>
      </c>
      <c r="B61" s="78" t="s">
        <v>65</v>
      </c>
      <c r="C61" s="79">
        <v>28094200</v>
      </c>
      <c r="D61" s="79">
        <v>35770100</v>
      </c>
      <c r="E61" s="79">
        <v>55514239.780000001</v>
      </c>
      <c r="F61" s="79">
        <v>5439635</v>
      </c>
      <c r="G61" s="79">
        <v>11760708.24</v>
      </c>
      <c r="H61" s="79">
        <v>11170069.74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71000</v>
      </c>
      <c r="P61" s="79">
        <v>0</v>
      </c>
      <c r="Q61" s="79">
        <v>483482.97</v>
      </c>
      <c r="R61" s="80">
        <v>119378.53978000001</v>
      </c>
      <c r="S61" s="91">
        <v>124248.93680000002</v>
      </c>
      <c r="T61" s="93">
        <f t="shared" si="9"/>
        <v>4.0797927575388027E-2</v>
      </c>
      <c r="U61" s="98">
        <v>28370.412980000005</v>
      </c>
      <c r="V61" s="80">
        <v>27345.910299999996</v>
      </c>
      <c r="W61" s="99">
        <f t="shared" si="10"/>
        <v>-3.6111659027390323E-2</v>
      </c>
      <c r="X61" s="96">
        <v>0</v>
      </c>
      <c r="Y61" s="80">
        <v>94.052000000000007</v>
      </c>
      <c r="Z61" s="115">
        <f t="shared" si="11"/>
        <v>94.052000000000007</v>
      </c>
      <c r="AA61" s="98">
        <v>0</v>
      </c>
      <c r="AB61" s="80">
        <v>0</v>
      </c>
      <c r="AC61" s="99">
        <f t="shared" si="12"/>
        <v>0</v>
      </c>
      <c r="AD61" s="96">
        <v>554.48297000000002</v>
      </c>
      <c r="AE61" s="80">
        <v>1737.5829999999996</v>
      </c>
      <c r="AF61" s="118">
        <f t="shared" si="4"/>
        <v>2.1336994894541119</v>
      </c>
      <c r="AG61" s="119">
        <f t="shared" si="8"/>
        <v>0.23759841755578995</v>
      </c>
      <c r="AH61" s="105">
        <f t="shared" si="13"/>
        <v>0</v>
      </c>
    </row>
    <row r="62" spans="1:34" ht="24.95" customHeight="1" x14ac:dyDescent="0.25">
      <c r="A62" s="77">
        <f t="array" ref="A62">VLOOKUP(B62,'1.1'!$B$5:$V$89,21,FALSE)</f>
        <v>57</v>
      </c>
      <c r="B62" s="78" t="s">
        <v>66</v>
      </c>
      <c r="C62" s="79">
        <v>17118630</v>
      </c>
      <c r="D62" s="79">
        <v>20562560</v>
      </c>
      <c r="E62" s="79">
        <v>33943110.439999998</v>
      </c>
      <c r="F62" s="79">
        <v>4418065.75</v>
      </c>
      <c r="G62" s="79">
        <v>3587289.83</v>
      </c>
      <c r="H62" s="79">
        <v>10225258.92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3200</v>
      </c>
      <c r="P62" s="79">
        <v>0</v>
      </c>
      <c r="Q62" s="79">
        <v>1227045.47</v>
      </c>
      <c r="R62" s="80">
        <v>71624.300439999992</v>
      </c>
      <c r="S62" s="91">
        <v>76058.155700000003</v>
      </c>
      <c r="T62" s="93">
        <f t="shared" si="9"/>
        <v>6.1904342978040983E-2</v>
      </c>
      <c r="U62" s="98">
        <v>18230.6145</v>
      </c>
      <c r="V62" s="80">
        <v>16915.190500000001</v>
      </c>
      <c r="W62" s="99">
        <f t="shared" si="10"/>
        <v>-7.2154671473087156E-2</v>
      </c>
      <c r="X62" s="96">
        <v>0</v>
      </c>
      <c r="Y62" s="80">
        <v>26.6631</v>
      </c>
      <c r="Z62" s="115">
        <f t="shared" si="11"/>
        <v>26.6631</v>
      </c>
      <c r="AA62" s="98">
        <v>0</v>
      </c>
      <c r="AB62" s="80">
        <v>0</v>
      </c>
      <c r="AC62" s="99">
        <f t="shared" si="12"/>
        <v>0</v>
      </c>
      <c r="AD62" s="96">
        <v>1230.2454700000001</v>
      </c>
      <c r="AE62" s="80">
        <v>2011.718499999999</v>
      </c>
      <c r="AF62" s="118">
        <f t="shared" si="4"/>
        <v>0.63521715710930349</v>
      </c>
      <c r="AG62" s="119">
        <f t="shared" si="8"/>
        <v>6.9440758734917479E-2</v>
      </c>
      <c r="AH62" s="105">
        <f t="shared" si="13"/>
        <v>1</v>
      </c>
    </row>
    <row r="63" spans="1:34" ht="15.75" x14ac:dyDescent="0.25">
      <c r="A63" s="77">
        <f t="array" ref="A63">VLOOKUP(B63,'1.1'!$B$5:$V$89,21,FALSE)</f>
        <v>58</v>
      </c>
      <c r="B63" s="78" t="s">
        <v>67</v>
      </c>
      <c r="C63" s="79">
        <v>29793831.18</v>
      </c>
      <c r="D63" s="79">
        <v>12366803.300000001</v>
      </c>
      <c r="E63" s="79">
        <v>67470060</v>
      </c>
      <c r="F63" s="79">
        <v>3726349.14</v>
      </c>
      <c r="G63" s="79">
        <v>7510666.9199999999</v>
      </c>
      <c r="H63" s="79">
        <v>5931992.8899999997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4124984.52</v>
      </c>
      <c r="P63" s="79">
        <v>0</v>
      </c>
      <c r="Q63" s="79">
        <v>0</v>
      </c>
      <c r="R63" s="80">
        <v>109630.69448000001</v>
      </c>
      <c r="S63" s="91">
        <v>112100.84100000001</v>
      </c>
      <c r="T63" s="93">
        <f t="shared" si="9"/>
        <v>2.2531523053068315E-2</v>
      </c>
      <c r="U63" s="98">
        <v>17169.008949999999</v>
      </c>
      <c r="V63" s="80">
        <v>15442.523600000004</v>
      </c>
      <c r="W63" s="99">
        <f t="shared" si="10"/>
        <v>-0.1005582415984468</v>
      </c>
      <c r="X63" s="96">
        <v>0</v>
      </c>
      <c r="Y63" s="80">
        <v>0</v>
      </c>
      <c r="Z63" s="115">
        <f t="shared" si="11"/>
        <v>0</v>
      </c>
      <c r="AA63" s="98">
        <v>0</v>
      </c>
      <c r="AB63" s="80">
        <v>0</v>
      </c>
      <c r="AC63" s="99">
        <f t="shared" si="12"/>
        <v>0</v>
      </c>
      <c r="AD63" s="96">
        <v>4124.98452</v>
      </c>
      <c r="AE63" s="80">
        <v>6635.3845000000001</v>
      </c>
      <c r="AF63" s="118">
        <f t="shared" si="4"/>
        <v>0.60858409718347262</v>
      </c>
      <c r="AG63" s="119">
        <f t="shared" si="8"/>
        <v>5.895081984867713E-2</v>
      </c>
      <c r="AH63" s="105">
        <f t="shared" si="13"/>
        <v>1</v>
      </c>
    </row>
    <row r="64" spans="1:34" ht="15.75" x14ac:dyDescent="0.25">
      <c r="A64" s="77">
        <f t="array" ref="A64">VLOOKUP(B64,'1.1'!$B$5:$V$89,21,FALSE)</f>
        <v>59</v>
      </c>
      <c r="B64" s="78" t="s">
        <v>68</v>
      </c>
      <c r="C64" s="79">
        <v>17038021.370000001</v>
      </c>
      <c r="D64" s="79">
        <v>17177571.710000001</v>
      </c>
      <c r="E64" s="79">
        <v>16832035.190000001</v>
      </c>
      <c r="F64" s="79">
        <v>2135987.0499999998</v>
      </c>
      <c r="G64" s="79">
        <v>3536184.88</v>
      </c>
      <c r="H64" s="79">
        <v>8265111.0599999996</v>
      </c>
      <c r="I64" s="79">
        <v>0</v>
      </c>
      <c r="J64" s="79">
        <v>0</v>
      </c>
      <c r="K64" s="79">
        <v>0</v>
      </c>
      <c r="L64" s="79">
        <v>0</v>
      </c>
      <c r="M64" s="79">
        <v>0</v>
      </c>
      <c r="N64" s="79">
        <v>0</v>
      </c>
      <c r="O64" s="79">
        <v>195921.43</v>
      </c>
      <c r="P64" s="79">
        <v>0</v>
      </c>
      <c r="Q64" s="79">
        <v>3257401.74</v>
      </c>
      <c r="R64" s="80">
        <v>51047.628269999994</v>
      </c>
      <c r="S64" s="91">
        <v>54475.759699999995</v>
      </c>
      <c r="T64" s="93">
        <f t="shared" si="9"/>
        <v>6.7155547597001056E-2</v>
      </c>
      <c r="U64" s="98">
        <v>13937.282989999998</v>
      </c>
      <c r="V64" s="80">
        <v>10396.787100000001</v>
      </c>
      <c r="W64" s="99">
        <f t="shared" si="10"/>
        <v>-0.25403056625457793</v>
      </c>
      <c r="X64" s="96">
        <v>0</v>
      </c>
      <c r="Y64" s="80">
        <v>228.2432</v>
      </c>
      <c r="Z64" s="115">
        <f t="shared" si="11"/>
        <v>228.2432</v>
      </c>
      <c r="AA64" s="98">
        <v>0</v>
      </c>
      <c r="AB64" s="80">
        <v>0</v>
      </c>
      <c r="AC64" s="99">
        <f t="shared" si="12"/>
        <v>0</v>
      </c>
      <c r="AD64" s="96">
        <v>3453.3231700000006</v>
      </c>
      <c r="AE64" s="80">
        <v>2938.2381999999998</v>
      </c>
      <c r="AF64" s="118">
        <f t="shared" si="4"/>
        <v>-0.14915631831816098</v>
      </c>
      <c r="AG64" s="119">
        <f t="shared" si="8"/>
        <v>-3.7336815219526427E-2</v>
      </c>
      <c r="AH64" s="105">
        <f t="shared" si="13"/>
        <v>1</v>
      </c>
    </row>
    <row r="65" spans="1:34" ht="15.75" x14ac:dyDescent="0.25">
      <c r="A65" s="77">
        <f t="array" ref="A65">VLOOKUP(B65,'1.1'!$B$5:$V$89,21,FALSE)</f>
        <v>60</v>
      </c>
      <c r="B65" s="78" t="s">
        <v>69</v>
      </c>
      <c r="C65" s="79">
        <v>16548042.26</v>
      </c>
      <c r="D65" s="79">
        <v>13110200.1</v>
      </c>
      <c r="E65" s="79">
        <v>24470861.260000002</v>
      </c>
      <c r="F65" s="79">
        <v>15595308.65</v>
      </c>
      <c r="G65" s="79">
        <v>8765703.2899999991</v>
      </c>
      <c r="H65" s="79">
        <v>9057295.5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110000</v>
      </c>
      <c r="P65" s="79">
        <v>0</v>
      </c>
      <c r="Q65" s="79">
        <v>623024</v>
      </c>
      <c r="R65" s="80">
        <v>54129.103620000002</v>
      </c>
      <c r="S65" s="91">
        <v>60197.246100000004</v>
      </c>
      <c r="T65" s="93">
        <f t="shared" si="9"/>
        <v>0.11210498741305412</v>
      </c>
      <c r="U65" s="98">
        <v>33418.307439999997</v>
      </c>
      <c r="V65" s="80">
        <v>31235.799900000002</v>
      </c>
      <c r="W65" s="99">
        <f t="shared" si="10"/>
        <v>-6.5308739645732194E-2</v>
      </c>
      <c r="X65" s="96">
        <v>0</v>
      </c>
      <c r="Y65" s="80">
        <v>0</v>
      </c>
      <c r="Z65" s="115">
        <f t="shared" si="11"/>
        <v>0</v>
      </c>
      <c r="AA65" s="98">
        <v>0</v>
      </c>
      <c r="AB65" s="80">
        <v>0</v>
      </c>
      <c r="AC65" s="99">
        <f t="shared" si="12"/>
        <v>0</v>
      </c>
      <c r="AD65" s="96">
        <v>733.024</v>
      </c>
      <c r="AE65" s="80">
        <v>964.09040000000005</v>
      </c>
      <c r="AF65" s="118">
        <f t="shared" si="4"/>
        <v>0.31522351246343916</v>
      </c>
      <c r="AG65" s="119">
        <f t="shared" si="8"/>
        <v>4.02244178034179E-2</v>
      </c>
      <c r="AH65" s="105">
        <f t="shared" si="13"/>
        <v>1</v>
      </c>
    </row>
    <row r="66" spans="1:34" ht="15.75" x14ac:dyDescent="0.25">
      <c r="A66" s="77">
        <f t="array" ref="A66">VLOOKUP(B66,'1.1'!$B$5:$V$89,21,FALSE)</f>
        <v>61</v>
      </c>
      <c r="B66" s="78" t="s">
        <v>70</v>
      </c>
      <c r="C66" s="79">
        <v>11004879</v>
      </c>
      <c r="D66" s="79">
        <v>10595387</v>
      </c>
      <c r="E66" s="79">
        <v>20392850.23</v>
      </c>
      <c r="F66" s="79">
        <v>1789720</v>
      </c>
      <c r="G66" s="79">
        <v>5928506</v>
      </c>
      <c r="H66" s="79">
        <v>5750610.5899999999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703591</v>
      </c>
      <c r="P66" s="79">
        <v>0</v>
      </c>
      <c r="Q66" s="79">
        <v>229535.15</v>
      </c>
      <c r="R66" s="80">
        <v>41993.116230000007</v>
      </c>
      <c r="S66" s="91">
        <v>43945.601300000009</v>
      </c>
      <c r="T66" s="93">
        <f t="shared" si="9"/>
        <v>4.6495360318250002E-2</v>
      </c>
      <c r="U66" s="98">
        <v>13468.836589999999</v>
      </c>
      <c r="V66" s="80">
        <v>12005.044399999999</v>
      </c>
      <c r="W66" s="99">
        <f t="shared" si="10"/>
        <v>-0.10867992793726516</v>
      </c>
      <c r="X66" s="96">
        <v>0</v>
      </c>
      <c r="Y66" s="80">
        <v>0</v>
      </c>
      <c r="Z66" s="115">
        <f t="shared" si="11"/>
        <v>0</v>
      </c>
      <c r="AA66" s="98">
        <v>0</v>
      </c>
      <c r="AB66" s="80">
        <v>0</v>
      </c>
      <c r="AC66" s="99">
        <f t="shared" si="12"/>
        <v>0</v>
      </c>
      <c r="AD66" s="96">
        <v>933.12615000000005</v>
      </c>
      <c r="AE66" s="80">
        <v>1846.3994</v>
      </c>
      <c r="AF66" s="118">
        <f t="shared" si="4"/>
        <v>0.9787243128916705</v>
      </c>
      <c r="AG66" s="119">
        <f t="shared" si="8"/>
        <v>0.10183774947473949</v>
      </c>
      <c r="AH66" s="105">
        <f t="shared" si="13"/>
        <v>0</v>
      </c>
    </row>
    <row r="67" spans="1:34" ht="15.75" x14ac:dyDescent="0.25">
      <c r="A67" s="77">
        <f t="array" ref="A67">VLOOKUP(B67,'1.1'!$B$5:$V$89,21,FALSE)</f>
        <v>62</v>
      </c>
      <c r="B67" s="78" t="s">
        <v>71</v>
      </c>
      <c r="C67" s="79">
        <v>47440251.740000002</v>
      </c>
      <c r="D67" s="79">
        <v>43714440.450000003</v>
      </c>
      <c r="E67" s="79">
        <v>43714524.229999997</v>
      </c>
      <c r="F67" s="79">
        <v>3460824.08</v>
      </c>
      <c r="G67" s="79">
        <v>10997641.27</v>
      </c>
      <c r="H67" s="79">
        <v>20521600.780000001</v>
      </c>
      <c r="I67" s="79">
        <v>0</v>
      </c>
      <c r="J67" s="79">
        <v>0</v>
      </c>
      <c r="K67" s="79">
        <v>0</v>
      </c>
      <c r="L67" s="79">
        <v>0</v>
      </c>
      <c r="M67" s="79">
        <v>0</v>
      </c>
      <c r="N67" s="79">
        <v>0</v>
      </c>
      <c r="O67" s="79">
        <v>2279744.7999999998</v>
      </c>
      <c r="P67" s="79">
        <v>0</v>
      </c>
      <c r="Q67" s="79">
        <v>336931.49</v>
      </c>
      <c r="R67" s="80">
        <v>134869.21641999998</v>
      </c>
      <c r="S67" s="91">
        <v>143432.40259999997</v>
      </c>
      <c r="T67" s="93">
        <f t="shared" si="9"/>
        <v>6.3492518213593918E-2</v>
      </c>
      <c r="U67" s="98">
        <v>34980.066129999999</v>
      </c>
      <c r="V67" s="80">
        <v>34630.796600000001</v>
      </c>
      <c r="W67" s="99">
        <f t="shared" si="10"/>
        <v>-9.9848161722156745E-3</v>
      </c>
      <c r="X67" s="96">
        <v>0</v>
      </c>
      <c r="Y67" s="80">
        <v>0</v>
      </c>
      <c r="Z67" s="115">
        <f t="shared" si="11"/>
        <v>0</v>
      </c>
      <c r="AA67" s="98">
        <v>0</v>
      </c>
      <c r="AB67" s="80">
        <v>0</v>
      </c>
      <c r="AC67" s="99">
        <f t="shared" si="12"/>
        <v>0</v>
      </c>
      <c r="AD67" s="96">
        <v>2616.6762899999999</v>
      </c>
      <c r="AE67" s="80">
        <v>4248.5762999999997</v>
      </c>
      <c r="AF67" s="118">
        <f t="shared" si="4"/>
        <v>0.62365376116126303</v>
      </c>
      <c r="AG67" s="119">
        <f t="shared" si="8"/>
        <v>7.5240162578071257E-2</v>
      </c>
      <c r="AH67" s="105">
        <f t="shared" si="13"/>
        <v>1</v>
      </c>
    </row>
    <row r="68" spans="1:34" ht="15.75" x14ac:dyDescent="0.25">
      <c r="A68" s="77">
        <f t="array" ref="A68">VLOOKUP(B68,'1.1'!$B$5:$V$89,21,FALSE)</f>
        <v>63</v>
      </c>
      <c r="B68" s="78" t="s">
        <v>72</v>
      </c>
      <c r="C68" s="79">
        <v>17128471.710000001</v>
      </c>
      <c r="D68" s="79">
        <v>18203864.129999999</v>
      </c>
      <c r="E68" s="79">
        <v>25820380.239999998</v>
      </c>
      <c r="F68" s="79">
        <v>1406448.93</v>
      </c>
      <c r="G68" s="79">
        <v>4634773.37</v>
      </c>
      <c r="H68" s="79">
        <v>4289583.3099999996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6922.61</v>
      </c>
      <c r="P68" s="79">
        <v>0</v>
      </c>
      <c r="Q68" s="79">
        <v>68806.73</v>
      </c>
      <c r="R68" s="80">
        <v>61152.716079999998</v>
      </c>
      <c r="S68" s="91">
        <v>69076.982700000008</v>
      </c>
      <c r="T68" s="93">
        <f t="shared" si="9"/>
        <v>0.12958159715479328</v>
      </c>
      <c r="U68" s="98">
        <v>10330.805609999999</v>
      </c>
      <c r="V68" s="80">
        <v>9435.16</v>
      </c>
      <c r="W68" s="99">
        <f t="shared" si="10"/>
        <v>-8.6696589192718304E-2</v>
      </c>
      <c r="X68" s="96">
        <v>0</v>
      </c>
      <c r="Y68" s="80">
        <v>0</v>
      </c>
      <c r="Z68" s="115">
        <f t="shared" si="11"/>
        <v>0</v>
      </c>
      <c r="AA68" s="98">
        <v>0</v>
      </c>
      <c r="AB68" s="80">
        <v>0</v>
      </c>
      <c r="AC68" s="99">
        <f t="shared" si="12"/>
        <v>0</v>
      </c>
      <c r="AD68" s="96">
        <v>75.729339999999993</v>
      </c>
      <c r="AE68" s="80">
        <v>381.05220000000008</v>
      </c>
      <c r="AF68" s="118">
        <f t="shared" si="4"/>
        <v>4.0317644389875857</v>
      </c>
      <c r="AG68" s="119">
        <f t="shared" si="8"/>
        <v>0.45273882743885113</v>
      </c>
      <c r="AH68" s="105">
        <f t="shared" si="13"/>
        <v>0</v>
      </c>
    </row>
    <row r="69" spans="1:34" ht="15.75" x14ac:dyDescent="0.25">
      <c r="A69" s="77">
        <f t="array" ref="A69">VLOOKUP(B69,'1.1'!$B$5:$V$89,21,FALSE)</f>
        <v>64</v>
      </c>
      <c r="B69" s="78" t="s">
        <v>73</v>
      </c>
      <c r="C69" s="79">
        <v>26680942.870000001</v>
      </c>
      <c r="D69" s="79">
        <v>28372518.170000002</v>
      </c>
      <c r="E69" s="79">
        <v>37418631.609999999</v>
      </c>
      <c r="F69" s="79">
        <v>4991199.3499999996</v>
      </c>
      <c r="G69" s="79">
        <v>5949910.5300000003</v>
      </c>
      <c r="H69" s="79">
        <v>4714561.5599999996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1301767</v>
      </c>
      <c r="P69" s="79">
        <v>0</v>
      </c>
      <c r="Q69" s="79">
        <v>742901.35</v>
      </c>
      <c r="R69" s="80">
        <v>92472.092650000006</v>
      </c>
      <c r="S69" s="91">
        <v>96640.521000000008</v>
      </c>
      <c r="T69" s="93">
        <f t="shared" si="9"/>
        <v>4.5077690258153814E-2</v>
      </c>
      <c r="U69" s="98">
        <v>15655.671439999998</v>
      </c>
      <c r="V69" s="80">
        <v>14868.695599999999</v>
      </c>
      <c r="W69" s="99">
        <f t="shared" si="10"/>
        <v>-5.026777950828018E-2</v>
      </c>
      <c r="X69" s="96">
        <v>0</v>
      </c>
      <c r="Y69" s="80">
        <v>0</v>
      </c>
      <c r="Z69" s="115">
        <f t="shared" si="11"/>
        <v>0</v>
      </c>
      <c r="AA69" s="98">
        <v>0</v>
      </c>
      <c r="AB69" s="80">
        <v>0</v>
      </c>
      <c r="AC69" s="99">
        <f t="shared" si="12"/>
        <v>0</v>
      </c>
      <c r="AD69" s="96">
        <v>2044.6683500000001</v>
      </c>
      <c r="AE69" s="80">
        <v>2365.2679999999996</v>
      </c>
      <c r="AF69" s="118">
        <f t="shared" si="4"/>
        <v>0.1567978738458975</v>
      </c>
      <c r="AG69" s="119">
        <f t="shared" si="8"/>
        <v>1.6845309399530124E-2</v>
      </c>
      <c r="AH69" s="105">
        <f t="shared" si="13"/>
        <v>1</v>
      </c>
    </row>
    <row r="70" spans="1:34" ht="39.75" customHeight="1" x14ac:dyDescent="0.25">
      <c r="A70" s="77">
        <f t="array" ref="A70">VLOOKUP(B70,'1.1'!$B$5:$V$89,21,FALSE)</f>
        <v>65</v>
      </c>
      <c r="B70" s="78" t="s">
        <v>74</v>
      </c>
      <c r="C70" s="79">
        <v>22121171.760000002</v>
      </c>
      <c r="D70" s="79">
        <v>36924907.219999999</v>
      </c>
      <c r="E70" s="79">
        <v>36925007.229999997</v>
      </c>
      <c r="F70" s="79">
        <v>3050034.38</v>
      </c>
      <c r="G70" s="79">
        <v>5477316.6299999999</v>
      </c>
      <c r="H70" s="79">
        <v>5068016.6500000004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49835</v>
      </c>
      <c r="P70" s="79">
        <v>0</v>
      </c>
      <c r="Q70" s="79">
        <v>371340.25</v>
      </c>
      <c r="R70" s="80">
        <v>95971.086210000009</v>
      </c>
      <c r="S70" s="91">
        <v>103357.26200000002</v>
      </c>
      <c r="T70" s="93">
        <f t="shared" ref="T70:T90" si="14">(S70-R70)/R70</f>
        <v>7.6962511123797026E-2</v>
      </c>
      <c r="U70" s="98">
        <v>13595.36766</v>
      </c>
      <c r="V70" s="80">
        <v>12058.7909</v>
      </c>
      <c r="W70" s="99">
        <f t="shared" ref="W70:W90" si="15">(V70-U70)/U70</f>
        <v>-0.1130220821111652</v>
      </c>
      <c r="X70" s="96">
        <v>0</v>
      </c>
      <c r="Y70" s="80">
        <v>0</v>
      </c>
      <c r="Z70" s="115">
        <f t="shared" ref="Z70:Z90" si="16">IF(AND(X70=0,Y70&gt;0),Y70/1,IF(AND(Y70=0,X70=0),0,Y70/X70))</f>
        <v>0</v>
      </c>
      <c r="AA70" s="98">
        <v>0</v>
      </c>
      <c r="AB70" s="80">
        <v>0</v>
      </c>
      <c r="AC70" s="99">
        <f t="shared" ref="AC70:AC90" si="17">IFERROR((AB70-AA70)/AA70,0)</f>
        <v>0</v>
      </c>
      <c r="AD70" s="96">
        <v>421.17525000000001</v>
      </c>
      <c r="AE70" s="80">
        <v>1378.6376</v>
      </c>
      <c r="AF70" s="118">
        <f t="shared" ref="AF70:AF90" si="18">(AE70-AD70)/AD70</f>
        <v>2.2733110504475276</v>
      </c>
      <c r="AG70" s="119">
        <f t="shared" si="8"/>
        <v>0.24858349771779548</v>
      </c>
      <c r="AH70" s="105">
        <f t="shared" ref="AH70:AH90" si="19">IF(OR(AG70&gt;10%,AG70&lt;-10%),0,1)</f>
        <v>0</v>
      </c>
    </row>
    <row r="71" spans="1:34" ht="42" customHeight="1" x14ac:dyDescent="0.25">
      <c r="A71" s="77">
        <f t="array" ref="A71">VLOOKUP(B71,'1.1'!$B$5:$V$89,21,FALSE)</f>
        <v>66</v>
      </c>
      <c r="B71" s="78" t="s">
        <v>75</v>
      </c>
      <c r="C71" s="79">
        <v>12443842.699999999</v>
      </c>
      <c r="D71" s="79">
        <v>12735768.470000001</v>
      </c>
      <c r="E71" s="79">
        <v>12122922.050000001</v>
      </c>
      <c r="F71" s="79">
        <v>2625987.87</v>
      </c>
      <c r="G71" s="79">
        <v>3309821.16</v>
      </c>
      <c r="H71" s="79">
        <v>4942711.72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997219</v>
      </c>
      <c r="R71" s="80">
        <v>37302.533219999998</v>
      </c>
      <c r="S71" s="91">
        <v>37155.830400000006</v>
      </c>
      <c r="T71" s="93">
        <f t="shared" si="14"/>
        <v>-3.9327843804810459E-3</v>
      </c>
      <c r="U71" s="98">
        <v>10878.52075</v>
      </c>
      <c r="V71" s="80">
        <v>10081.4352</v>
      </c>
      <c r="W71" s="99">
        <f t="shared" si="15"/>
        <v>-7.3271501550429066E-2</v>
      </c>
      <c r="X71" s="96">
        <v>0</v>
      </c>
      <c r="Y71" s="80">
        <v>150.65950000000001</v>
      </c>
      <c r="Z71" s="115">
        <f t="shared" si="16"/>
        <v>150.65950000000001</v>
      </c>
      <c r="AA71" s="98">
        <v>0</v>
      </c>
      <c r="AB71" s="80">
        <v>0</v>
      </c>
      <c r="AC71" s="99">
        <f t="shared" si="17"/>
        <v>0</v>
      </c>
      <c r="AD71" s="96">
        <v>997.21900000000005</v>
      </c>
      <c r="AE71" s="80">
        <v>997.029</v>
      </c>
      <c r="AF71" s="118">
        <f t="shared" si="18"/>
        <v>-1.9052986355058875E-4</v>
      </c>
      <c r="AG71" s="119">
        <f t="shared" si="8"/>
        <v>-8.5994239771622991E-3</v>
      </c>
      <c r="AH71" s="105">
        <f t="shared" si="19"/>
        <v>1</v>
      </c>
    </row>
    <row r="72" spans="1:34" ht="15.75" x14ac:dyDescent="0.25">
      <c r="A72" s="77">
        <f t="array" ref="A72">VLOOKUP(B72,'1.1'!$B$5:$V$89,21,FALSE)</f>
        <v>67</v>
      </c>
      <c r="B72" s="78" t="s">
        <v>76</v>
      </c>
      <c r="C72" s="79">
        <v>33187340.170000002</v>
      </c>
      <c r="D72" s="79">
        <v>48483082.25</v>
      </c>
      <c r="E72" s="79">
        <v>33296040.280000001</v>
      </c>
      <c r="F72" s="79">
        <v>6875780.3099999996</v>
      </c>
      <c r="G72" s="79">
        <v>12507911.84</v>
      </c>
      <c r="H72" s="79">
        <v>11213956.23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19289</v>
      </c>
      <c r="P72" s="79">
        <v>0</v>
      </c>
      <c r="Q72" s="79">
        <v>657035</v>
      </c>
      <c r="R72" s="80">
        <v>114966.4627</v>
      </c>
      <c r="S72" s="91">
        <v>132315.67360000001</v>
      </c>
      <c r="T72" s="93">
        <f t="shared" si="14"/>
        <v>0.15090671220590668</v>
      </c>
      <c r="U72" s="98">
        <v>30597.648379999999</v>
      </c>
      <c r="V72" s="80">
        <v>30554.821400000001</v>
      </c>
      <c r="W72" s="99">
        <f t="shared" si="15"/>
        <v>-1.3996820758287963E-3</v>
      </c>
      <c r="X72" s="96">
        <v>0</v>
      </c>
      <c r="Y72" s="80">
        <v>0</v>
      </c>
      <c r="Z72" s="115">
        <f t="shared" si="16"/>
        <v>0</v>
      </c>
      <c r="AA72" s="98">
        <v>0</v>
      </c>
      <c r="AB72" s="80">
        <v>0</v>
      </c>
      <c r="AC72" s="99">
        <f t="shared" si="17"/>
        <v>0</v>
      </c>
      <c r="AD72" s="96">
        <v>676.32399999999996</v>
      </c>
      <c r="AE72" s="80">
        <v>14458.8</v>
      </c>
      <c r="AF72" s="118">
        <f t="shared" si="18"/>
        <v>20.378510891229645</v>
      </c>
      <c r="AG72" s="119">
        <f t="shared" si="8"/>
        <v>2.2808908801510803</v>
      </c>
      <c r="AH72" s="105">
        <f t="shared" si="19"/>
        <v>0</v>
      </c>
    </row>
    <row r="73" spans="1:34" ht="15.75" x14ac:dyDescent="0.25">
      <c r="A73" s="77">
        <f t="array" ref="A73">VLOOKUP(B73,'1.1'!$B$5:$V$89,21,FALSE)</f>
        <v>68</v>
      </c>
      <c r="B73" s="78" t="s">
        <v>77</v>
      </c>
      <c r="C73" s="79">
        <v>10671996.039999999</v>
      </c>
      <c r="D73" s="79">
        <v>14018182.619999999</v>
      </c>
      <c r="E73" s="79">
        <v>16054783.68</v>
      </c>
      <c r="F73" s="79">
        <v>1345100.8</v>
      </c>
      <c r="G73" s="79">
        <v>3512106.04</v>
      </c>
      <c r="H73" s="79">
        <v>4479112.05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734270</v>
      </c>
      <c r="P73" s="79">
        <v>0</v>
      </c>
      <c r="Q73" s="79">
        <v>486793.29</v>
      </c>
      <c r="R73" s="80">
        <v>40744.962339999998</v>
      </c>
      <c r="S73" s="91">
        <v>43041.540699999998</v>
      </c>
      <c r="T73" s="93">
        <f t="shared" si="14"/>
        <v>5.636471917278988E-2</v>
      </c>
      <c r="U73" s="98">
        <v>9336.3188900000005</v>
      </c>
      <c r="V73" s="80">
        <v>7692.0464000000011</v>
      </c>
      <c r="W73" s="99">
        <f t="shared" si="15"/>
        <v>-0.17611571641593737</v>
      </c>
      <c r="X73" s="96">
        <v>0</v>
      </c>
      <c r="Y73" s="80">
        <v>138.78370000000001</v>
      </c>
      <c r="Z73" s="115">
        <f t="shared" si="16"/>
        <v>138.78370000000001</v>
      </c>
      <c r="AA73" s="98">
        <v>0</v>
      </c>
      <c r="AB73" s="80">
        <v>0</v>
      </c>
      <c r="AC73" s="99">
        <f t="shared" si="17"/>
        <v>0</v>
      </c>
      <c r="AD73" s="96">
        <v>1221.0632900000001</v>
      </c>
      <c r="AE73" s="80">
        <v>1360.9525000000001</v>
      </c>
      <c r="AF73" s="118">
        <f t="shared" si="18"/>
        <v>0.1145634392137037</v>
      </c>
      <c r="AG73" s="119">
        <f t="shared" si="8"/>
        <v>-5.7639533660486708E-4</v>
      </c>
      <c r="AH73" s="105">
        <f t="shared" si="19"/>
        <v>1</v>
      </c>
    </row>
    <row r="74" spans="1:34" ht="15.75" x14ac:dyDescent="0.25">
      <c r="A74" s="77">
        <f t="array" ref="A74">VLOOKUP(B74,'1.1'!$B$5:$V$89,21,FALSE)</f>
        <v>69</v>
      </c>
      <c r="B74" s="78" t="s">
        <v>78</v>
      </c>
      <c r="C74" s="79">
        <v>12564698.15</v>
      </c>
      <c r="D74" s="79">
        <v>10343106.439999999</v>
      </c>
      <c r="E74" s="79">
        <v>27068981.629999999</v>
      </c>
      <c r="F74" s="79">
        <v>1734836.57</v>
      </c>
      <c r="G74" s="79">
        <v>3229518</v>
      </c>
      <c r="H74" s="79">
        <v>6320845.1200000001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26300</v>
      </c>
      <c r="P74" s="79">
        <v>0</v>
      </c>
      <c r="Q74" s="79">
        <v>382790.76</v>
      </c>
      <c r="R74" s="80">
        <v>49976.786220000002</v>
      </c>
      <c r="S74" s="91">
        <v>55275.748900000006</v>
      </c>
      <c r="T74" s="93">
        <f t="shared" si="14"/>
        <v>0.10602848003618597</v>
      </c>
      <c r="U74" s="98">
        <v>11285.199690000001</v>
      </c>
      <c r="V74" s="80">
        <v>10555.500199999999</v>
      </c>
      <c r="W74" s="99">
        <f t="shared" si="15"/>
        <v>-6.4659865137043276E-2</v>
      </c>
      <c r="X74" s="96">
        <v>0</v>
      </c>
      <c r="Y74" s="80">
        <v>0</v>
      </c>
      <c r="Z74" s="115">
        <f t="shared" si="16"/>
        <v>0</v>
      </c>
      <c r="AA74" s="98">
        <v>0</v>
      </c>
      <c r="AB74" s="80">
        <v>0</v>
      </c>
      <c r="AC74" s="99">
        <f t="shared" si="17"/>
        <v>0</v>
      </c>
      <c r="AD74" s="96">
        <v>409.09075999999999</v>
      </c>
      <c r="AE74" s="80">
        <v>1563.6907999999994</v>
      </c>
      <c r="AF74" s="118">
        <f t="shared" si="18"/>
        <v>2.822356681925545</v>
      </c>
      <c r="AG74" s="119">
        <f t="shared" si="8"/>
        <v>0.31819169964718752</v>
      </c>
      <c r="AH74" s="105">
        <f t="shared" si="19"/>
        <v>0</v>
      </c>
    </row>
    <row r="75" spans="1:34" ht="15.75" x14ac:dyDescent="0.25">
      <c r="A75" s="77">
        <f t="array" ref="A75">VLOOKUP(B75,'1.1'!$B$5:$V$89,21,FALSE)</f>
        <v>70</v>
      </c>
      <c r="B75" s="78" t="s">
        <v>79</v>
      </c>
      <c r="C75" s="79">
        <v>15616700</v>
      </c>
      <c r="D75" s="79">
        <v>24740974.440000001</v>
      </c>
      <c r="E75" s="79">
        <v>24727930.960000001</v>
      </c>
      <c r="F75" s="79">
        <v>2438246.81</v>
      </c>
      <c r="G75" s="79">
        <v>11504696.029999999</v>
      </c>
      <c r="H75" s="79">
        <v>5673329.6299999999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942131.16</v>
      </c>
      <c r="P75" s="79">
        <v>0</v>
      </c>
      <c r="Q75" s="79">
        <v>113412.35</v>
      </c>
      <c r="R75" s="80">
        <v>65085.6054</v>
      </c>
      <c r="S75" s="91">
        <v>68119.324200000003</v>
      </c>
      <c r="T75" s="93">
        <f t="shared" si="14"/>
        <v>4.6611209673099271E-2</v>
      </c>
      <c r="U75" s="98">
        <v>19616.27247</v>
      </c>
      <c r="V75" s="80">
        <v>16609.875300000003</v>
      </c>
      <c r="W75" s="99">
        <f t="shared" si="15"/>
        <v>-0.15326036965472456</v>
      </c>
      <c r="X75" s="96">
        <v>0</v>
      </c>
      <c r="Y75" s="80">
        <v>0</v>
      </c>
      <c r="Z75" s="115">
        <f t="shared" si="16"/>
        <v>0</v>
      </c>
      <c r="AA75" s="98">
        <v>0</v>
      </c>
      <c r="AB75" s="80">
        <v>0</v>
      </c>
      <c r="AC75" s="99">
        <f t="shared" si="17"/>
        <v>0</v>
      </c>
      <c r="AD75" s="96">
        <v>1055.54351</v>
      </c>
      <c r="AE75" s="80">
        <v>1542.1083000000001</v>
      </c>
      <c r="AF75" s="118">
        <f t="shared" si="18"/>
        <v>0.46096137713925234</v>
      </c>
      <c r="AG75" s="119">
        <f t="shared" si="8"/>
        <v>3.936802412862523E-2</v>
      </c>
      <c r="AH75" s="105">
        <f t="shared" si="19"/>
        <v>1</v>
      </c>
    </row>
    <row r="76" spans="1:34" ht="15.75" x14ac:dyDescent="0.25">
      <c r="A76" s="77">
        <f t="array" ref="A76">VLOOKUP(B76,'1.1'!$B$5:$V$89,21,FALSE)</f>
        <v>71</v>
      </c>
      <c r="B76" s="78" t="s">
        <v>80</v>
      </c>
      <c r="C76" s="79">
        <v>13996257.380000001</v>
      </c>
      <c r="D76" s="79">
        <v>14051057.380000001</v>
      </c>
      <c r="E76" s="79">
        <v>16822812.07</v>
      </c>
      <c r="F76" s="79">
        <v>2799270.88</v>
      </c>
      <c r="G76" s="79">
        <v>6115083.3300000001</v>
      </c>
      <c r="H76" s="79">
        <v>6466677.9199999999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28200</v>
      </c>
      <c r="R76" s="80">
        <v>44870.126830000001</v>
      </c>
      <c r="S76" s="91">
        <v>46491.176099999997</v>
      </c>
      <c r="T76" s="93">
        <f t="shared" si="14"/>
        <v>3.6127583863127581E-2</v>
      </c>
      <c r="U76" s="98">
        <v>15381.032130000001</v>
      </c>
      <c r="V76" s="80">
        <v>13514.784200000002</v>
      </c>
      <c r="W76" s="99">
        <f t="shared" si="15"/>
        <v>-0.12133437562749565</v>
      </c>
      <c r="X76" s="96">
        <v>0</v>
      </c>
      <c r="Y76" s="80">
        <v>0</v>
      </c>
      <c r="Z76" s="115">
        <f t="shared" si="16"/>
        <v>0</v>
      </c>
      <c r="AA76" s="98">
        <v>0</v>
      </c>
      <c r="AB76" s="80">
        <v>0</v>
      </c>
      <c r="AC76" s="99">
        <f t="shared" si="17"/>
        <v>0</v>
      </c>
      <c r="AD76" s="96">
        <v>28.2</v>
      </c>
      <c r="AE76" s="80">
        <v>756.86300000000119</v>
      </c>
      <c r="AF76" s="118">
        <f t="shared" si="18"/>
        <v>25.839113475177346</v>
      </c>
      <c r="AG76" s="119">
        <f t="shared" si="8"/>
        <v>2.8615451870458863</v>
      </c>
      <c r="AH76" s="105">
        <f t="shared" si="19"/>
        <v>0</v>
      </c>
    </row>
    <row r="77" spans="1:34" ht="15.75" x14ac:dyDescent="0.25">
      <c r="A77" s="77">
        <f t="array" ref="A77">VLOOKUP(B77,'1.1'!$B$5:$V$89,21,FALSE)</f>
        <v>72</v>
      </c>
      <c r="B77" s="78" t="s">
        <v>81</v>
      </c>
      <c r="C77" s="79">
        <v>12652902.08</v>
      </c>
      <c r="D77" s="79">
        <v>16729200.32</v>
      </c>
      <c r="E77" s="79">
        <v>16729200.32</v>
      </c>
      <c r="F77" s="79">
        <v>2834394.04</v>
      </c>
      <c r="G77" s="79">
        <v>7027764.9800000004</v>
      </c>
      <c r="H77" s="79">
        <v>6182358.4100000001</v>
      </c>
      <c r="I77" s="79">
        <v>1513.04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780823</v>
      </c>
      <c r="P77" s="79">
        <v>0</v>
      </c>
      <c r="Q77" s="79">
        <v>1628052.2</v>
      </c>
      <c r="R77" s="80">
        <v>46111.30272</v>
      </c>
      <c r="S77" s="91">
        <v>49449.196500000005</v>
      </c>
      <c r="T77" s="93">
        <f t="shared" si="14"/>
        <v>7.2387757081351131E-2</v>
      </c>
      <c r="U77" s="98">
        <v>16044.51743</v>
      </c>
      <c r="V77" s="80">
        <v>14022.279600000002</v>
      </c>
      <c r="W77" s="99">
        <f t="shared" si="15"/>
        <v>-0.1260391806000237</v>
      </c>
      <c r="X77" s="96">
        <v>1513.04</v>
      </c>
      <c r="Y77" s="80">
        <v>1513.04</v>
      </c>
      <c r="Z77" s="115">
        <f t="shared" si="16"/>
        <v>1</v>
      </c>
      <c r="AA77" s="98">
        <v>0</v>
      </c>
      <c r="AB77" s="80">
        <v>0</v>
      </c>
      <c r="AC77" s="99">
        <f t="shared" si="17"/>
        <v>0</v>
      </c>
      <c r="AD77" s="96">
        <v>2408.8752000000004</v>
      </c>
      <c r="AE77" s="80">
        <v>2534.5420000000004</v>
      </c>
      <c r="AF77" s="118">
        <f t="shared" si="18"/>
        <v>5.2168248483773647E-2</v>
      </c>
      <c r="AG77" s="119">
        <f t="shared" si="8"/>
        <v>-1.6479722609988003E-4</v>
      </c>
      <c r="AH77" s="105">
        <f t="shared" si="19"/>
        <v>1</v>
      </c>
    </row>
    <row r="78" spans="1:34" ht="39.75" customHeight="1" x14ac:dyDescent="0.25">
      <c r="A78" s="77">
        <f t="array" ref="A78">VLOOKUP(B78,'1.1'!$B$5:$V$89,21,FALSE)</f>
        <v>73</v>
      </c>
      <c r="B78" s="78" t="s">
        <v>82</v>
      </c>
      <c r="C78" s="79">
        <v>8843000.0999999996</v>
      </c>
      <c r="D78" s="79">
        <v>8832236.4900000002</v>
      </c>
      <c r="E78" s="79">
        <v>11673643.26</v>
      </c>
      <c r="F78" s="79">
        <v>1215735.82</v>
      </c>
      <c r="G78" s="79">
        <v>2471113.65</v>
      </c>
      <c r="H78" s="79">
        <v>2599855.38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79">
        <v>0</v>
      </c>
      <c r="Q78" s="79">
        <v>689437.2</v>
      </c>
      <c r="R78" s="80">
        <v>29348.879850000001</v>
      </c>
      <c r="S78" s="91">
        <v>31016.709300000002</v>
      </c>
      <c r="T78" s="93">
        <f t="shared" si="14"/>
        <v>5.6827703766690808E-2</v>
      </c>
      <c r="U78" s="98">
        <v>6286.7048500000001</v>
      </c>
      <c r="V78" s="80">
        <v>5894.4250000000011</v>
      </c>
      <c r="W78" s="99">
        <f t="shared" si="15"/>
        <v>-6.2398324616750378E-2</v>
      </c>
      <c r="X78" s="96">
        <v>0</v>
      </c>
      <c r="Y78" s="80">
        <v>0</v>
      </c>
      <c r="Z78" s="115">
        <f t="shared" si="16"/>
        <v>0</v>
      </c>
      <c r="AA78" s="98">
        <v>0</v>
      </c>
      <c r="AB78" s="80">
        <v>0</v>
      </c>
      <c r="AC78" s="99">
        <f t="shared" si="17"/>
        <v>0</v>
      </c>
      <c r="AD78" s="96">
        <v>689.43719999999996</v>
      </c>
      <c r="AE78" s="80">
        <v>1017.7350999999994</v>
      </c>
      <c r="AF78" s="118">
        <f t="shared" si="18"/>
        <v>0.47618245722743052</v>
      </c>
      <c r="AG78" s="119">
        <f t="shared" si="8"/>
        <v>5.2290204041930105E-2</v>
      </c>
      <c r="AH78" s="105">
        <f t="shared" si="19"/>
        <v>1</v>
      </c>
    </row>
    <row r="79" spans="1:34" ht="15" customHeight="1" x14ac:dyDescent="0.25">
      <c r="A79" s="77">
        <f t="array" ref="A79">VLOOKUP(B79,'1.1'!$B$5:$V$89,21,FALSE)</f>
        <v>74</v>
      </c>
      <c r="B79" s="78" t="s">
        <v>83</v>
      </c>
      <c r="C79" s="79">
        <v>9921478.8399999999</v>
      </c>
      <c r="D79" s="79">
        <v>19970238.07</v>
      </c>
      <c r="E79" s="79">
        <v>20061635.98</v>
      </c>
      <c r="F79" s="79">
        <v>2736093.13</v>
      </c>
      <c r="G79" s="79">
        <v>4411453.82</v>
      </c>
      <c r="H79" s="79">
        <v>4889149.1100000003</v>
      </c>
      <c r="I79" s="79">
        <v>0</v>
      </c>
      <c r="J79" s="79">
        <v>0</v>
      </c>
      <c r="K79" s="79">
        <v>0</v>
      </c>
      <c r="L79" s="79">
        <v>0</v>
      </c>
      <c r="M79" s="79">
        <v>0</v>
      </c>
      <c r="N79" s="79">
        <v>0</v>
      </c>
      <c r="O79" s="79">
        <v>507534.25</v>
      </c>
      <c r="P79" s="79">
        <v>0</v>
      </c>
      <c r="Q79" s="79">
        <v>68088</v>
      </c>
      <c r="R79" s="80">
        <v>49953.352890000002</v>
      </c>
      <c r="S79" s="91">
        <v>51393.194000000003</v>
      </c>
      <c r="T79" s="93">
        <f t="shared" si="14"/>
        <v>2.8823713058272776E-2</v>
      </c>
      <c r="U79" s="98">
        <v>12036.69606</v>
      </c>
      <c r="V79" s="80">
        <v>11637.363600000001</v>
      </c>
      <c r="W79" s="99">
        <f t="shared" si="15"/>
        <v>-3.3176251855943237E-2</v>
      </c>
      <c r="X79" s="96">
        <v>0</v>
      </c>
      <c r="Y79" s="80">
        <v>0</v>
      </c>
      <c r="Z79" s="115">
        <f t="shared" si="16"/>
        <v>0</v>
      </c>
      <c r="AA79" s="98">
        <v>0</v>
      </c>
      <c r="AB79" s="80">
        <v>0</v>
      </c>
      <c r="AC79" s="99">
        <f t="shared" si="17"/>
        <v>0</v>
      </c>
      <c r="AD79" s="96">
        <v>575.62225000000001</v>
      </c>
      <c r="AE79" s="80">
        <v>1813.1222000000016</v>
      </c>
      <c r="AF79" s="118">
        <f t="shared" si="18"/>
        <v>2.1498473174030392</v>
      </c>
      <c r="AG79" s="119">
        <f t="shared" si="8"/>
        <v>0.23838830873392988</v>
      </c>
      <c r="AH79" s="105">
        <f t="shared" si="19"/>
        <v>0</v>
      </c>
    </row>
    <row r="80" spans="1:34" ht="15" customHeight="1" x14ac:dyDescent="0.25">
      <c r="A80" s="77">
        <f t="array" ref="A80">VLOOKUP(B80,'1.1'!$B$5:$V$89,21,FALSE)</f>
        <v>75</v>
      </c>
      <c r="B80" s="78" t="s">
        <v>84</v>
      </c>
      <c r="C80" s="79">
        <v>31227064</v>
      </c>
      <c r="D80" s="79">
        <v>33889670.299999997</v>
      </c>
      <c r="E80" s="79">
        <v>33908812.090000004</v>
      </c>
      <c r="F80" s="79">
        <v>2462864.69</v>
      </c>
      <c r="G80" s="79">
        <v>6150853.1200000001</v>
      </c>
      <c r="H80" s="79">
        <v>7104979.5099999998</v>
      </c>
      <c r="I80" s="79">
        <v>0</v>
      </c>
      <c r="J80" s="79">
        <v>0</v>
      </c>
      <c r="K80" s="79">
        <v>0</v>
      </c>
      <c r="L80" s="79">
        <v>0</v>
      </c>
      <c r="M80" s="79">
        <v>0</v>
      </c>
      <c r="N80" s="79">
        <v>0</v>
      </c>
      <c r="O80" s="79">
        <v>25000</v>
      </c>
      <c r="P80" s="79">
        <v>0</v>
      </c>
      <c r="Q80" s="79">
        <v>1022994.3</v>
      </c>
      <c r="R80" s="80">
        <v>99025.546390000003</v>
      </c>
      <c r="S80" s="91">
        <v>102544.64059999998</v>
      </c>
      <c r="T80" s="93">
        <f t="shared" si="14"/>
        <v>3.5537235978890323E-2</v>
      </c>
      <c r="U80" s="98">
        <v>15718.697320000001</v>
      </c>
      <c r="V80" s="80">
        <v>14027.6554</v>
      </c>
      <c r="W80" s="99">
        <f t="shared" si="15"/>
        <v>-0.10758155625583363</v>
      </c>
      <c r="X80" s="96">
        <v>0</v>
      </c>
      <c r="Y80" s="80">
        <v>160.83940000000001</v>
      </c>
      <c r="Z80" s="115">
        <f t="shared" si="16"/>
        <v>160.83940000000001</v>
      </c>
      <c r="AA80" s="98">
        <v>0</v>
      </c>
      <c r="AB80" s="80">
        <v>0</v>
      </c>
      <c r="AC80" s="99">
        <f t="shared" si="17"/>
        <v>0</v>
      </c>
      <c r="AD80" s="96">
        <v>1047.9943000000001</v>
      </c>
      <c r="AE80" s="80">
        <v>1598.7839000000004</v>
      </c>
      <c r="AF80" s="118">
        <f t="shared" si="18"/>
        <v>0.52556545393424392</v>
      </c>
      <c r="AG80" s="119">
        <f t="shared" si="8"/>
        <v>5.0391237073033404E-2</v>
      </c>
      <c r="AH80" s="105">
        <f t="shared" si="19"/>
        <v>1</v>
      </c>
    </row>
    <row r="81" spans="1:34" ht="15.75" x14ac:dyDescent="0.25">
      <c r="A81" s="77">
        <f t="array" ref="A81">VLOOKUP(B81,'1.1'!$B$5:$V$89,21,FALSE)</f>
        <v>76</v>
      </c>
      <c r="B81" s="78" t="s">
        <v>85</v>
      </c>
      <c r="C81" s="79">
        <v>8221584.1600000001</v>
      </c>
      <c r="D81" s="79">
        <v>9191482.1199999992</v>
      </c>
      <c r="E81" s="79">
        <v>9191578.2899999991</v>
      </c>
      <c r="F81" s="79">
        <v>2236120</v>
      </c>
      <c r="G81" s="79">
        <v>3525210.32</v>
      </c>
      <c r="H81" s="79">
        <v>6072600.3799999999</v>
      </c>
      <c r="I81" s="79">
        <v>0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2347910.08</v>
      </c>
      <c r="P81" s="79">
        <v>0</v>
      </c>
      <c r="Q81" s="79">
        <v>16332.51</v>
      </c>
      <c r="R81" s="80">
        <v>26604.64457</v>
      </c>
      <c r="S81" s="91">
        <v>28786.015500000009</v>
      </c>
      <c r="T81" s="93">
        <f t="shared" si="14"/>
        <v>8.1992109470230307E-2</v>
      </c>
      <c r="U81" s="98">
        <v>11833.930699999999</v>
      </c>
      <c r="V81" s="80">
        <v>11201.081699999999</v>
      </c>
      <c r="W81" s="99">
        <f t="shared" si="15"/>
        <v>-5.3477497548637849E-2</v>
      </c>
      <c r="X81" s="96">
        <v>0</v>
      </c>
      <c r="Y81" s="80">
        <v>0</v>
      </c>
      <c r="Z81" s="115">
        <f t="shared" si="16"/>
        <v>0</v>
      </c>
      <c r="AA81" s="98">
        <v>0</v>
      </c>
      <c r="AB81" s="80">
        <v>0</v>
      </c>
      <c r="AC81" s="99">
        <f t="shared" si="17"/>
        <v>0</v>
      </c>
      <c r="AD81" s="96">
        <v>2364.2425899999998</v>
      </c>
      <c r="AE81" s="80">
        <v>3745.382700000001</v>
      </c>
      <c r="AF81" s="118">
        <f t="shared" si="18"/>
        <v>0.58417867770498177</v>
      </c>
      <c r="AG81" s="119">
        <f t="shared" si="8"/>
        <v>6.8077032180730468E-2</v>
      </c>
      <c r="AH81" s="105">
        <f t="shared" si="19"/>
        <v>1</v>
      </c>
    </row>
    <row r="82" spans="1:34" ht="24.95" customHeight="1" x14ac:dyDescent="0.25">
      <c r="A82" s="77">
        <f t="array" ref="A82">VLOOKUP(B82,'1.1'!$B$5:$V$89,21,FALSE)</f>
        <v>77</v>
      </c>
      <c r="B82" s="78" t="s">
        <v>86</v>
      </c>
      <c r="C82" s="79">
        <v>45273602.299999997</v>
      </c>
      <c r="D82" s="79">
        <v>45503600</v>
      </c>
      <c r="E82" s="79">
        <v>65984206.560000002</v>
      </c>
      <c r="F82" s="79">
        <v>10895391.880000001</v>
      </c>
      <c r="G82" s="79">
        <v>12577967.869999999</v>
      </c>
      <c r="H82" s="79">
        <v>59495163.659999996</v>
      </c>
      <c r="I82" s="79">
        <v>0</v>
      </c>
      <c r="J82" s="79">
        <v>0</v>
      </c>
      <c r="K82" s="79">
        <v>0</v>
      </c>
      <c r="L82" s="79">
        <v>0</v>
      </c>
      <c r="M82" s="79">
        <v>0</v>
      </c>
      <c r="N82" s="79">
        <v>0</v>
      </c>
      <c r="O82" s="79">
        <v>6330000</v>
      </c>
      <c r="P82" s="79">
        <v>0</v>
      </c>
      <c r="Q82" s="79">
        <v>6075107.8399999999</v>
      </c>
      <c r="R82" s="80">
        <v>156761.40886000003</v>
      </c>
      <c r="S82" s="91">
        <v>187628.04757999998</v>
      </c>
      <c r="T82" s="93">
        <f t="shared" si="14"/>
        <v>0.1969020241937621</v>
      </c>
      <c r="U82" s="98">
        <v>82968.523409999994</v>
      </c>
      <c r="V82" s="80">
        <v>79455.064700000003</v>
      </c>
      <c r="W82" s="99">
        <f t="shared" si="15"/>
        <v>-4.2346887296496383E-2</v>
      </c>
      <c r="X82" s="96">
        <v>0</v>
      </c>
      <c r="Y82" s="80">
        <v>0</v>
      </c>
      <c r="Z82" s="115">
        <f t="shared" si="16"/>
        <v>0</v>
      </c>
      <c r="AA82" s="98">
        <v>0</v>
      </c>
      <c r="AB82" s="80">
        <v>0</v>
      </c>
      <c r="AC82" s="99">
        <f t="shared" si="17"/>
        <v>0</v>
      </c>
      <c r="AD82" s="96">
        <v>12405.107840000001</v>
      </c>
      <c r="AE82" s="80">
        <v>12570.947870000002</v>
      </c>
      <c r="AF82" s="118">
        <f t="shared" si="18"/>
        <v>1.3368689102826953E-2</v>
      </c>
      <c r="AG82" s="119">
        <f t="shared" si="8"/>
        <v>1.8658202888899186E-2</v>
      </c>
      <c r="AH82" s="105">
        <f t="shared" si="19"/>
        <v>1</v>
      </c>
    </row>
    <row r="83" spans="1:34" ht="15.75" x14ac:dyDescent="0.25">
      <c r="A83" s="77">
        <f t="array" ref="A83">VLOOKUP(B83,'1.1'!$B$5:$V$89,21,FALSE)</f>
        <v>78</v>
      </c>
      <c r="B83" s="78" t="s">
        <v>87</v>
      </c>
      <c r="C83" s="79">
        <v>6934573.4000000004</v>
      </c>
      <c r="D83" s="79">
        <v>29047339.879999999</v>
      </c>
      <c r="E83" s="79">
        <v>70951813.310000002</v>
      </c>
      <c r="F83" s="79">
        <v>4862381.34</v>
      </c>
      <c r="G83" s="79">
        <v>5860794.1200000001</v>
      </c>
      <c r="H83" s="79">
        <v>5097108.54</v>
      </c>
      <c r="I83" s="79">
        <v>0</v>
      </c>
      <c r="J83" s="79">
        <v>0</v>
      </c>
      <c r="K83" s="79">
        <v>0</v>
      </c>
      <c r="L83" s="79">
        <v>0</v>
      </c>
      <c r="M83" s="79">
        <v>0</v>
      </c>
      <c r="N83" s="79">
        <v>0</v>
      </c>
      <c r="O83" s="79">
        <v>7078.88</v>
      </c>
      <c r="P83" s="79">
        <v>0</v>
      </c>
      <c r="Q83" s="79">
        <v>211155.22</v>
      </c>
      <c r="R83" s="80">
        <v>106933.72659000001</v>
      </c>
      <c r="S83" s="91">
        <v>115376.55799999999</v>
      </c>
      <c r="T83" s="93">
        <f t="shared" si="14"/>
        <v>7.8953868711328742E-2</v>
      </c>
      <c r="U83" s="98">
        <v>15820.284</v>
      </c>
      <c r="V83" s="80">
        <v>14324.298300000002</v>
      </c>
      <c r="W83" s="99">
        <f t="shared" si="15"/>
        <v>-9.4561241757733144E-2</v>
      </c>
      <c r="X83" s="96">
        <v>0</v>
      </c>
      <c r="Y83" s="80">
        <v>0</v>
      </c>
      <c r="Z83" s="115">
        <f t="shared" si="16"/>
        <v>0</v>
      </c>
      <c r="AA83" s="98">
        <v>0</v>
      </c>
      <c r="AB83" s="80">
        <v>0</v>
      </c>
      <c r="AC83" s="99">
        <f t="shared" si="17"/>
        <v>0</v>
      </c>
      <c r="AD83" s="96">
        <v>218.23410000000001</v>
      </c>
      <c r="AE83" s="80">
        <v>3435.7273999999998</v>
      </c>
      <c r="AF83" s="118">
        <f t="shared" si="18"/>
        <v>14.743311425666288</v>
      </c>
      <c r="AG83" s="119">
        <f t="shared" si="8"/>
        <v>1.6364115614022094</v>
      </c>
      <c r="AH83" s="105">
        <f t="shared" si="19"/>
        <v>0</v>
      </c>
    </row>
    <row r="84" spans="1:34" ht="24.95" customHeight="1" x14ac:dyDescent="0.25">
      <c r="A84" s="77">
        <f t="array" ref="A84">VLOOKUP(B84,'1.1'!$B$5:$V$89,21,FALSE)</f>
        <v>79</v>
      </c>
      <c r="B84" s="78" t="s">
        <v>88</v>
      </c>
      <c r="C84" s="79">
        <v>5874262</v>
      </c>
      <c r="D84" s="79">
        <v>5727229.4100000001</v>
      </c>
      <c r="E84" s="79">
        <v>6844416.7599999998</v>
      </c>
      <c r="F84" s="79">
        <v>233378.53</v>
      </c>
      <c r="G84" s="79">
        <v>3257315.97</v>
      </c>
      <c r="H84" s="79">
        <v>1599011.85</v>
      </c>
      <c r="I84" s="79">
        <v>0</v>
      </c>
      <c r="J84" s="79">
        <v>0</v>
      </c>
      <c r="K84" s="79">
        <v>0</v>
      </c>
      <c r="L84" s="79">
        <v>0</v>
      </c>
      <c r="M84" s="79">
        <v>0</v>
      </c>
      <c r="N84" s="79">
        <v>0</v>
      </c>
      <c r="O84" s="79">
        <v>0</v>
      </c>
      <c r="P84" s="79">
        <v>0</v>
      </c>
      <c r="Q84" s="79">
        <v>20000</v>
      </c>
      <c r="R84" s="80">
        <v>18445.908170000002</v>
      </c>
      <c r="S84" s="91">
        <v>20681.1662</v>
      </c>
      <c r="T84" s="93">
        <f t="shared" si="14"/>
        <v>0.12117907177025683</v>
      </c>
      <c r="U84" s="98">
        <v>5089.7063499999995</v>
      </c>
      <c r="V84" s="80">
        <v>13951.137099999993</v>
      </c>
      <c r="W84" s="99">
        <f t="shared" si="15"/>
        <v>1.7410495106461286</v>
      </c>
      <c r="X84" s="96">
        <v>0</v>
      </c>
      <c r="Y84" s="80">
        <v>0</v>
      </c>
      <c r="Z84" s="115">
        <f t="shared" si="16"/>
        <v>0</v>
      </c>
      <c r="AA84" s="98">
        <v>0</v>
      </c>
      <c r="AB84" s="80">
        <v>0</v>
      </c>
      <c r="AC84" s="99">
        <f t="shared" si="17"/>
        <v>0</v>
      </c>
      <c r="AD84" s="96">
        <v>20</v>
      </c>
      <c r="AE84" s="80">
        <v>0.68540000000000001</v>
      </c>
      <c r="AF84" s="118">
        <f t="shared" si="18"/>
        <v>-0.96572999999999998</v>
      </c>
      <c r="AG84" s="119">
        <f t="shared" si="8"/>
        <v>9.9610953601820595E-2</v>
      </c>
      <c r="AH84" s="105">
        <f t="shared" si="19"/>
        <v>1</v>
      </c>
    </row>
    <row r="85" spans="1:34" ht="24.95" customHeight="1" x14ac:dyDescent="0.25">
      <c r="A85" s="77">
        <f t="array" ref="A85">VLOOKUP(B85,'1.1'!$B$5:$V$89,21,FALSE)</f>
        <v>80</v>
      </c>
      <c r="B85" s="78" t="s">
        <v>89</v>
      </c>
      <c r="C85" s="85">
        <v>14673696</v>
      </c>
      <c r="D85" s="85">
        <v>15938494.08</v>
      </c>
      <c r="E85" s="85">
        <v>18348375.829999998</v>
      </c>
      <c r="F85" s="85">
        <v>3790089.18</v>
      </c>
      <c r="G85" s="85">
        <v>3095900.79</v>
      </c>
      <c r="H85" s="85">
        <v>4058238.38</v>
      </c>
      <c r="I85" s="79">
        <v>0</v>
      </c>
      <c r="J85" s="79">
        <v>0</v>
      </c>
      <c r="K85" s="79">
        <v>0</v>
      </c>
      <c r="L85" s="79">
        <v>0</v>
      </c>
      <c r="M85" s="79">
        <v>0</v>
      </c>
      <c r="N85" s="79">
        <v>0</v>
      </c>
      <c r="O85" s="85">
        <v>3398</v>
      </c>
      <c r="P85" s="85">
        <v>0</v>
      </c>
      <c r="Q85" s="85">
        <v>6237.75</v>
      </c>
      <c r="R85" s="80">
        <v>48960.565909999998</v>
      </c>
      <c r="S85" s="91">
        <v>62243.565600000002</v>
      </c>
      <c r="T85" s="93">
        <f t="shared" si="14"/>
        <v>0.27129996239048793</v>
      </c>
      <c r="U85" s="98">
        <v>10944.228350000001</v>
      </c>
      <c r="V85" s="80">
        <v>75145.680500000002</v>
      </c>
      <c r="W85" s="99">
        <f t="shared" si="15"/>
        <v>5.8662383584129065</v>
      </c>
      <c r="X85" s="96">
        <v>0</v>
      </c>
      <c r="Y85" s="80">
        <v>0</v>
      </c>
      <c r="Z85" s="115">
        <f t="shared" si="16"/>
        <v>0</v>
      </c>
      <c r="AA85" s="98">
        <v>0</v>
      </c>
      <c r="AB85" s="80">
        <v>0</v>
      </c>
      <c r="AC85" s="99">
        <f t="shared" si="17"/>
        <v>0</v>
      </c>
      <c r="AD85" s="96">
        <v>9.6357499999999998</v>
      </c>
      <c r="AE85" s="80">
        <v>11.5122</v>
      </c>
      <c r="AF85" s="118">
        <f t="shared" si="18"/>
        <v>0.19473834418701194</v>
      </c>
      <c r="AG85" s="119">
        <f t="shared" si="8"/>
        <v>0.7035862961100452</v>
      </c>
      <c r="AH85" s="105">
        <f t="shared" si="19"/>
        <v>0</v>
      </c>
    </row>
    <row r="86" spans="1:34" ht="15.75" x14ac:dyDescent="0.25">
      <c r="A86" s="77">
        <f t="array" ref="A86">VLOOKUP(B86,'1.1'!$B$5:$V$89,21,FALSE)</f>
        <v>81</v>
      </c>
      <c r="B86" s="78" t="s">
        <v>90</v>
      </c>
      <c r="C86" s="79">
        <v>4960387</v>
      </c>
      <c r="D86" s="79">
        <v>5120395</v>
      </c>
      <c r="E86" s="79">
        <v>8615062.0899999999</v>
      </c>
      <c r="F86" s="79">
        <v>1334325</v>
      </c>
      <c r="G86" s="79">
        <v>1420302.13</v>
      </c>
      <c r="H86" s="79">
        <v>1385403.5</v>
      </c>
      <c r="I86" s="79">
        <v>0</v>
      </c>
      <c r="J86" s="79">
        <v>0</v>
      </c>
      <c r="K86" s="79">
        <v>0</v>
      </c>
      <c r="L86" s="79">
        <v>0</v>
      </c>
      <c r="M86" s="79">
        <v>0</v>
      </c>
      <c r="N86" s="79">
        <v>0</v>
      </c>
      <c r="O86" s="79">
        <v>2000</v>
      </c>
      <c r="P86" s="79">
        <v>0</v>
      </c>
      <c r="Q86" s="79">
        <v>181694.54</v>
      </c>
      <c r="R86" s="80">
        <v>18695.844089999999</v>
      </c>
      <c r="S86" s="91">
        <v>20007.468199999996</v>
      </c>
      <c r="T86" s="93">
        <f t="shared" si="14"/>
        <v>7.0155918271780859E-2</v>
      </c>
      <c r="U86" s="98">
        <v>4140.0306300000002</v>
      </c>
      <c r="V86" s="80">
        <v>3883.4848000000011</v>
      </c>
      <c r="W86" s="99">
        <f t="shared" si="15"/>
        <v>-6.1967133320460263E-2</v>
      </c>
      <c r="X86" s="96">
        <v>0</v>
      </c>
      <c r="Y86" s="80">
        <v>0</v>
      </c>
      <c r="Z86" s="115">
        <f t="shared" si="16"/>
        <v>0</v>
      </c>
      <c r="AA86" s="98">
        <v>0</v>
      </c>
      <c r="AB86" s="80">
        <v>0</v>
      </c>
      <c r="AC86" s="99">
        <f t="shared" si="17"/>
        <v>0</v>
      </c>
      <c r="AD86" s="96">
        <v>183.69454000000002</v>
      </c>
      <c r="AE86" s="80">
        <v>127.56569999999994</v>
      </c>
      <c r="AF86" s="118">
        <f t="shared" si="18"/>
        <v>-0.30555529848628094</v>
      </c>
      <c r="AG86" s="119">
        <f t="shared" si="8"/>
        <v>-3.3040723726106704E-2</v>
      </c>
      <c r="AH86" s="105">
        <f t="shared" si="19"/>
        <v>1</v>
      </c>
    </row>
    <row r="87" spans="1:34" ht="24.75" x14ac:dyDescent="0.25">
      <c r="A87" s="77">
        <f t="array" ref="A87">VLOOKUP(B87,'1.1'!$B$5:$V$89,21,FALSE)</f>
        <v>82</v>
      </c>
      <c r="B87" s="78" t="s">
        <v>91</v>
      </c>
      <c r="C87" s="79">
        <v>22168925.73</v>
      </c>
      <c r="D87" s="79">
        <v>20024476.539999999</v>
      </c>
      <c r="E87" s="79">
        <v>30375513.329999998</v>
      </c>
      <c r="F87" s="79">
        <v>4116875.41</v>
      </c>
      <c r="G87" s="79">
        <v>6570379.9000000004</v>
      </c>
      <c r="H87" s="79">
        <v>6841022.1100000003</v>
      </c>
      <c r="I87" s="79">
        <v>0</v>
      </c>
      <c r="J87" s="79">
        <v>0</v>
      </c>
      <c r="K87" s="79">
        <v>0</v>
      </c>
      <c r="L87" s="79">
        <v>0</v>
      </c>
      <c r="M87" s="79">
        <v>0</v>
      </c>
      <c r="N87" s="79">
        <v>0</v>
      </c>
      <c r="O87" s="79">
        <v>927678.86</v>
      </c>
      <c r="P87" s="79">
        <v>163.6</v>
      </c>
      <c r="Q87" s="79">
        <v>0</v>
      </c>
      <c r="R87" s="80">
        <v>72568.915599999993</v>
      </c>
      <c r="S87" s="91">
        <v>77618.965300000011</v>
      </c>
      <c r="T87" s="93">
        <f t="shared" si="14"/>
        <v>6.9589708737497216E-2</v>
      </c>
      <c r="U87" s="98">
        <v>17528.277420000002</v>
      </c>
      <c r="V87" s="80">
        <v>16805.291700000002</v>
      </c>
      <c r="W87" s="99">
        <f t="shared" si="15"/>
        <v>-4.1246820932618514E-2</v>
      </c>
      <c r="X87" s="96">
        <v>0</v>
      </c>
      <c r="Y87" s="80">
        <v>0</v>
      </c>
      <c r="Z87" s="115">
        <f t="shared" si="16"/>
        <v>0</v>
      </c>
      <c r="AA87" s="98">
        <v>0</v>
      </c>
      <c r="AB87" s="80">
        <v>0</v>
      </c>
      <c r="AC87" s="99">
        <f t="shared" si="17"/>
        <v>0</v>
      </c>
      <c r="AD87" s="96">
        <v>927.84245999999996</v>
      </c>
      <c r="AE87" s="80">
        <v>1503.6425000000004</v>
      </c>
      <c r="AF87" s="118">
        <f t="shared" si="18"/>
        <v>0.62057953243484942</v>
      </c>
      <c r="AG87" s="119">
        <f t="shared" si="8"/>
        <v>7.2102491137747568E-2</v>
      </c>
      <c r="AH87" s="105">
        <f t="shared" si="19"/>
        <v>1</v>
      </c>
    </row>
    <row r="88" spans="1:34" ht="15.75" x14ac:dyDescent="0.25">
      <c r="A88" s="77">
        <f t="array" ref="A88">VLOOKUP(B88,'1.1'!$B$5:$V$89,21,FALSE)</f>
        <v>83</v>
      </c>
      <c r="B88" s="78" t="s">
        <v>92</v>
      </c>
      <c r="C88" s="79">
        <v>8435853.9800000004</v>
      </c>
      <c r="D88" s="79">
        <v>5185217.62</v>
      </c>
      <c r="E88" s="79">
        <v>21869564.539999999</v>
      </c>
      <c r="F88" s="79">
        <v>5315000</v>
      </c>
      <c r="G88" s="79">
        <v>2324928.36</v>
      </c>
      <c r="H88" s="79">
        <v>6999321.0700000003</v>
      </c>
      <c r="I88" s="79">
        <v>0</v>
      </c>
      <c r="J88" s="79">
        <v>0</v>
      </c>
      <c r="K88" s="79">
        <v>0</v>
      </c>
      <c r="L88" s="79">
        <v>0</v>
      </c>
      <c r="M88" s="79">
        <v>0</v>
      </c>
      <c r="N88" s="79">
        <v>0</v>
      </c>
      <c r="O88" s="79">
        <v>1657318.09</v>
      </c>
      <c r="P88" s="79">
        <v>0</v>
      </c>
      <c r="Q88" s="79">
        <v>0</v>
      </c>
      <c r="R88" s="80">
        <v>35490.636140000002</v>
      </c>
      <c r="S88" s="91">
        <v>33761.951900000007</v>
      </c>
      <c r="T88" s="93">
        <f t="shared" si="14"/>
        <v>-4.8708178494768307E-2</v>
      </c>
      <c r="U88" s="98">
        <v>14639.24943</v>
      </c>
      <c r="V88" s="80">
        <v>11609.256799999999</v>
      </c>
      <c r="W88" s="99">
        <f t="shared" si="15"/>
        <v>-0.2069773211043649</v>
      </c>
      <c r="X88" s="96">
        <v>0</v>
      </c>
      <c r="Y88" s="80">
        <v>0</v>
      </c>
      <c r="Z88" s="115">
        <f t="shared" si="16"/>
        <v>0</v>
      </c>
      <c r="AA88" s="98">
        <v>0</v>
      </c>
      <c r="AB88" s="80">
        <v>0</v>
      </c>
      <c r="AC88" s="99">
        <f t="shared" si="17"/>
        <v>0</v>
      </c>
      <c r="AD88" s="96">
        <v>1657.31809</v>
      </c>
      <c r="AE88" s="80">
        <v>2713.7903999999999</v>
      </c>
      <c r="AF88" s="118">
        <f t="shared" si="18"/>
        <v>0.63745898652442745</v>
      </c>
      <c r="AG88" s="119">
        <f t="shared" si="8"/>
        <v>4.2419276325032694E-2</v>
      </c>
      <c r="AH88" s="105">
        <f t="shared" si="19"/>
        <v>1</v>
      </c>
    </row>
    <row r="89" spans="1:34" ht="24.75" x14ac:dyDescent="0.25">
      <c r="A89" s="77">
        <f t="array" ref="A89">VLOOKUP(B89,'1.1'!$B$5:$V$89,21,FALSE)</f>
        <v>84</v>
      </c>
      <c r="B89" s="78" t="s">
        <v>93</v>
      </c>
      <c r="C89" s="79">
        <v>12221200</v>
      </c>
      <c r="D89" s="79">
        <v>12201200</v>
      </c>
      <c r="E89" s="79">
        <v>17183250.27</v>
      </c>
      <c r="F89" s="79">
        <v>2682300</v>
      </c>
      <c r="G89" s="79">
        <v>3150000</v>
      </c>
      <c r="H89" s="79">
        <v>8477311.6500000004</v>
      </c>
      <c r="I89" s="79">
        <v>0</v>
      </c>
      <c r="J89" s="79">
        <v>0</v>
      </c>
      <c r="K89" s="79">
        <v>0</v>
      </c>
      <c r="L89" s="79">
        <v>0</v>
      </c>
      <c r="M89" s="79">
        <v>0</v>
      </c>
      <c r="N89" s="79">
        <v>0</v>
      </c>
      <c r="O89" s="79">
        <v>490000</v>
      </c>
      <c r="P89" s="79">
        <v>0</v>
      </c>
      <c r="Q89" s="79">
        <v>628055.55000000005</v>
      </c>
      <c r="R89" s="80">
        <v>41605.650269999998</v>
      </c>
      <c r="S89" s="91">
        <v>44964.919599999994</v>
      </c>
      <c r="T89" s="93">
        <f t="shared" si="14"/>
        <v>8.0740700077994373E-2</v>
      </c>
      <c r="U89" s="98">
        <v>14309.611650000001</v>
      </c>
      <c r="V89" s="80">
        <v>14165.016400000002</v>
      </c>
      <c r="W89" s="99">
        <f t="shared" si="15"/>
        <v>-1.0104764093999607E-2</v>
      </c>
      <c r="X89" s="96">
        <v>0</v>
      </c>
      <c r="Y89" s="80">
        <v>0</v>
      </c>
      <c r="Z89" s="115">
        <f t="shared" si="16"/>
        <v>0</v>
      </c>
      <c r="AA89" s="98">
        <v>0</v>
      </c>
      <c r="AB89" s="80">
        <v>0</v>
      </c>
      <c r="AC89" s="99">
        <f t="shared" si="17"/>
        <v>0</v>
      </c>
      <c r="AD89" s="96">
        <v>1118.05555</v>
      </c>
      <c r="AE89" s="80">
        <v>1141.0774999999999</v>
      </c>
      <c r="AF89" s="118">
        <f t="shared" si="18"/>
        <v>2.05910609718809E-2</v>
      </c>
      <c r="AG89" s="119">
        <f t="shared" si="8"/>
        <v>1.0136332995097298E-2</v>
      </c>
      <c r="AH89" s="105">
        <f t="shared" si="19"/>
        <v>1</v>
      </c>
    </row>
    <row r="90" spans="1:34" ht="16.5" thickBot="1" x14ac:dyDescent="0.3">
      <c r="A90" s="77">
        <f t="array" ref="A90">VLOOKUP(B90,'1.1'!$B$5:$V$89,21,FALSE)</f>
        <v>85</v>
      </c>
      <c r="B90" s="78" t="s">
        <v>94</v>
      </c>
      <c r="C90" s="79">
        <v>41169609.200000003</v>
      </c>
      <c r="D90" s="79">
        <v>40506509.219999999</v>
      </c>
      <c r="E90" s="79">
        <v>49170311.090000004</v>
      </c>
      <c r="F90" s="79">
        <v>1834553.25</v>
      </c>
      <c r="G90" s="79">
        <v>1507155.25</v>
      </c>
      <c r="H90" s="79">
        <v>7802604.3700000001</v>
      </c>
      <c r="I90" s="79">
        <v>0</v>
      </c>
      <c r="J90" s="79">
        <v>0</v>
      </c>
      <c r="K90" s="79">
        <v>0</v>
      </c>
      <c r="L90" s="79">
        <v>0</v>
      </c>
      <c r="M90" s="79">
        <v>0</v>
      </c>
      <c r="N90" s="79">
        <v>0</v>
      </c>
      <c r="O90" s="79">
        <v>1594135</v>
      </c>
      <c r="P90" s="79">
        <v>0</v>
      </c>
      <c r="Q90" s="79">
        <v>813379</v>
      </c>
      <c r="R90" s="80">
        <v>130846.42951</v>
      </c>
      <c r="S90" s="91">
        <v>212642.43045000001</v>
      </c>
      <c r="T90" s="93">
        <f t="shared" si="14"/>
        <v>0.62512978952741471</v>
      </c>
      <c r="U90" s="98">
        <v>11144.312870000002</v>
      </c>
      <c r="V90" s="80">
        <v>10399.59827</v>
      </c>
      <c r="W90" s="99">
        <f t="shared" si="15"/>
        <v>-6.6824631422969114E-2</v>
      </c>
      <c r="X90" s="96">
        <v>0</v>
      </c>
      <c r="Y90" s="80">
        <v>0</v>
      </c>
      <c r="Z90" s="115">
        <f t="shared" si="16"/>
        <v>0</v>
      </c>
      <c r="AA90" s="98">
        <v>0</v>
      </c>
      <c r="AB90" s="80">
        <v>0</v>
      </c>
      <c r="AC90" s="99">
        <f t="shared" si="17"/>
        <v>0</v>
      </c>
      <c r="AD90" s="96">
        <v>2407.5140000000001</v>
      </c>
      <c r="AE90" s="80">
        <v>2555.9079999999999</v>
      </c>
      <c r="AF90" s="118">
        <f t="shared" si="18"/>
        <v>6.1637855480798767E-2</v>
      </c>
      <c r="AG90" s="119">
        <f t="shared" si="8"/>
        <v>6.8882557065027161E-2</v>
      </c>
      <c r="AH90" s="106">
        <f t="shared" si="19"/>
        <v>1</v>
      </c>
    </row>
    <row r="92" spans="1:34" x14ac:dyDescent="0.25">
      <c r="AG92" s="242"/>
    </row>
  </sheetData>
  <autoFilter ref="A5:AH90">
    <filterColumn colId="1">
      <filters>
        <filter val="МЕЖРЕГИОНАЛЬНОЕ ОПЕРАЦИОННОЕ УФК"/>
        <filter val="УФК ПО АЛТАЙСКОМУ КРАЮ"/>
        <filter val="УФК ПО АМУРСКОЙ ОБЛАСТИ"/>
        <filter val="УФК ПО АРХАНГЕЛЬСКОЙ ОБЛАСТИ И НЕНЕЦКОМУ АВТОНОМНОМУ ОКРУГУ"/>
        <filter val="УФК ПО АСТРАХАНСКОЙ ОБЛАСТИ"/>
        <filter val="УФК ПО БЕЛГОРОДСКОЙ ОБЛАСТИ"/>
        <filter val="УФК ПО БРЯНСКОЙ ОБЛАСТИ"/>
        <filter val="УФК ПО ВЛАДИМИРСКОЙ ОБЛАСТИ"/>
        <filter val="УФК ПО ВОЛГОГРАДСКОЙ ОБЛАСТИ"/>
        <filter val="УФК ПО ВОЛОГОДСКОЙ ОБЛАСТИ"/>
        <filter val="УФК ПО ВОРОНЕЖСКОЙ ОБЛАСТИ"/>
        <filter val="УФК ПО Г. МОСКВЕ"/>
        <filter val="УФК ПО Г. САНКТ-ПЕТЕРБУРГУ"/>
        <filter val="УФК ПО Г. СЕВАСТОПОЛЮ"/>
        <filter val="УФК ПО ЕВРЕЙСКОЙ АВТОНОМНОЙ ОБЛАСТИ"/>
        <filter val="УФК ПО ЗАБАЙКАЛЬСКОМУ КРАЮ"/>
        <filter val="УФК ПО ИВАНОВСКОЙ ОБЛАСТИ"/>
        <filter val="УФК ПО ИРКУТСКОЙ ОБЛАСТИ"/>
        <filter val="УФК ПО КАБАРДИНО-БАЛКАРСКОЙ РЕСПУБЛИКЕ"/>
        <filter val="УФК ПО КАЛИНИНГРАДСКОЙ ОБЛАСТИ"/>
        <filter val="УФК ПО КАЛУЖСКОЙ ОБЛАСТИ"/>
        <filter val="УФК ПО КАРАЧАЕВО-ЧЕРКЕССКОЙ РЕСПУБЛИКЕ"/>
        <filter val="УФК ПО КЕМЕРОВСКОЙ ОБЛАСТИ"/>
        <filter val="УФК ПО КИРОВСКОЙ ОБЛАСТИ"/>
        <filter val="УФК ПО КОСТРОМСКОЙ ОБЛАСТИ"/>
        <filter val="УФК ПО КРАСНОДАРСКОМУ КРАЮ"/>
        <filter val="УФК ПО КРАСНОЯРСКОМУ КРАЮ"/>
        <filter val="УФК ПО КУРГАНСКОЙ ОБЛАСТИ"/>
        <filter val="УФК ПО КУРСКОЙ ОБЛАСТИ"/>
        <filter val="УФК ПО ЛЕНИНГРАДСКОЙ ОБЛАСТИ"/>
        <filter val="УФК ПО ЛИПЕЦКОЙ ОБЛАСТИ"/>
        <filter val="УФК ПО МАГАДАНСКОЙ ОБЛАСТИ"/>
        <filter val="УФК ПО МОСКОВСКОЙ ОБЛАСТИ"/>
        <filter val="УФК ПО МУРМАНСКОЙ ОБЛАСТИ"/>
        <filter val="УФК ПО НИЖЕГОРОДСКОЙ ОБЛАСТИ"/>
        <filter val="УФК ПО НОВГОРОДСКОЙ ОБЛАСТИ"/>
        <filter val="УФК ПО НОВОСИБИРСКОЙ ОБЛАСТИ"/>
        <filter val="УФК ПО ОМСКОЙ ОБЛАСТИ"/>
        <filter val="УФК ПО ОРЕНБУРГСКОЙ ОБЛАСТИ"/>
        <filter val="УФК ПО ОРЛОВСКОЙ ОБЛАСТИ"/>
        <filter val="УФК ПО ПЕНЗЕНСКОЙ ОБЛАСТИ"/>
        <filter val="УФК ПО ПЕРМСКОМУ КРАЮ"/>
        <filter val="УФК ПО ПРИМОРСКОМУ КРАЮ"/>
        <filter val="УФК ПО ПСКОВСКОЙ ОБЛАСТИ"/>
        <filter val="УФК ПО РЕСПУБЛИКЕ АДЫГЕЯ"/>
        <filter val="УФК ПО РЕСПУБЛИКЕ АЛТАЙ"/>
        <filter val="УФК ПО РЕСПУБЛИКЕ БАШКОРТОСТАН"/>
        <filter val="УФК ПО РЕСПУБЛИКЕ БУРЯТИЯ"/>
        <filter val="УФК ПО РЕСПУБЛИКЕ ДАГЕСТАН"/>
        <filter val="УФК ПО РЕСПУБЛИКЕ ИНГУШЕТИЯ"/>
        <filter val="УФК ПО РЕСПУБЛИКЕ КАЛМЫКИЯ"/>
        <filter val="УФК ПО РЕСПУБЛИКЕ КАРЕЛИЯ"/>
        <filter val="УФК ПО РЕСПУБЛИКЕ КОМИ"/>
        <filter val="УФК ПО РЕСПУБЛИКЕ КРЫМ"/>
        <filter val="УФК ПО РЕСПУБЛИКЕ МАРИЙ ЭЛ"/>
        <filter val="УФК ПО РЕСПУБЛИКЕ МОРДОВИЯ"/>
        <filter val="УФК ПО РЕСПУБЛИКЕ САХА (ЯКУТИЯ)"/>
        <filter val="УФК ПО РЕСПУБЛИКЕ СЕВЕРНАЯ ОСЕТИЯ-АЛАНИЯ"/>
        <filter val="УФК ПО РЕСПУБЛИКЕ ТАТАРСТАН"/>
        <filter val="УФК ПО РЕСПУБЛИКЕ ТЫВА"/>
        <filter val="УФК ПО РЕСПУБЛИКЕ ХАКАСИЯ"/>
        <filter val="УФК ПО РОСТОВСКОЙ ОБЛАСТИ"/>
        <filter val="УФК ПО РЯЗАНСКОЙ ОБЛАСТИ"/>
        <filter val="УФК ПО САМАРСКОЙ ОБЛАСТИ"/>
        <filter val="УФК ПО САРАТОВСКОЙ ОБЛАСТИ"/>
        <filter val="УФК ПО САХАЛИНСКОЙ ОБЛАСТИ"/>
        <filter val="УФК ПО СВЕРДЛОВСКОЙ ОБЛАСТИ"/>
        <filter val="УФК ПО СМОЛЕНСКОЙ ОБЛАСТИ"/>
        <filter val="УФК ПО СТАВРОПОЛЬСКОМУ КРАЮ"/>
        <filter val="УФК ПО ТАМБОВСКОЙ ОБЛАСТИ"/>
        <filter val="УФК ПО ТВЕРСКОЙ ОБЛАСТИ"/>
        <filter val="УФК ПО ТОМСКОЙ ОБЛАСТИ"/>
        <filter val="УФК ПО ТУЛЬСКОЙ ОБЛАСТИ"/>
        <filter val="УФК ПО ТЮМЕНСКОЙ ОБЛАСТИ"/>
        <filter val="УФК ПО УДМУРТСКОЙ РЕСПУБЛИКЕ"/>
        <filter val="УФК ПО УЛЬЯНОВСКОЙ ОБЛАСТИ"/>
        <filter val="УФК ПО ХАБАРОВСКОМУ КРАЮ"/>
        <filter val="УФК ПО ХАНТЫ-МАНСИЙСКОМУ АВТОНОМНОМУ ОКРУГУ - ЮГРЕ"/>
        <filter val="УФК ПО ЧЕЛЯБИНСКОЙ ОБЛАСТИ"/>
        <filter val="УФК ПО ЧЕЧЕНСКОЙ РЕСПУБЛИКЕ"/>
        <filter val="УФК ПО ЧУВАШСКОЙ РЕСПУБЛИКЕ"/>
        <filter val="УФК ПО ЧУКОТСКОМУ АВТОНОМНОМУ ОКРУГУ"/>
        <filter val="УФК ПО ЯМАЛО-НЕНЕЦКОМУ АВТОНОМНОМУ ОКРУГУ"/>
        <filter val="УФК ПО ЯРОСЛАВСКОЙ ОБЛАСТИ"/>
      </filters>
    </filterColumn>
    <sortState ref="A6:AH89">
      <sortCondition ref="A4:A89"/>
    </sortState>
  </autoFilter>
  <mergeCells count="9">
    <mergeCell ref="AH3:AH4"/>
    <mergeCell ref="R3:T3"/>
    <mergeCell ref="B3:B4"/>
    <mergeCell ref="U3:W3"/>
    <mergeCell ref="A3:A4"/>
    <mergeCell ref="X3:Z3"/>
    <mergeCell ref="AA3:AC3"/>
    <mergeCell ref="AD3:AF3"/>
    <mergeCell ref="AG3:AG4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B2" sqref="B2"/>
    </sheetView>
  </sheetViews>
  <sheetFormatPr defaultColWidth="8.875" defaultRowHeight="15" x14ac:dyDescent="0.25"/>
  <cols>
    <col min="1" max="1" width="8.875" style="122"/>
    <col min="2" max="2" width="58.5" style="122" customWidth="1"/>
    <col min="3" max="3" width="28.375" style="122" hidden="1" customWidth="1"/>
    <col min="4" max="4" width="26.5" style="122" customWidth="1"/>
    <col min="5" max="5" width="14.125" style="122" hidden="1" customWidth="1"/>
    <col min="6" max="6" width="8.875" style="122" hidden="1" customWidth="1"/>
    <col min="7" max="7" width="27.875" style="122" customWidth="1"/>
    <col min="8" max="8" width="24.375" style="122" customWidth="1"/>
    <col min="9" max="16384" width="8.875" style="122"/>
  </cols>
  <sheetData>
    <row r="1" spans="1:9" ht="30.95" customHeight="1" x14ac:dyDescent="0.25">
      <c r="B1" s="139" t="s">
        <v>145</v>
      </c>
    </row>
    <row r="2" spans="1:9" ht="6" customHeight="1" thickBot="1" x14ac:dyDescent="0.3">
      <c r="E2" s="122" t="s">
        <v>127</v>
      </c>
    </row>
    <row r="3" spans="1:9" ht="90" x14ac:dyDescent="0.25">
      <c r="A3" s="129" t="s">
        <v>1</v>
      </c>
      <c r="B3" s="4" t="s">
        <v>96</v>
      </c>
      <c r="C3" s="124" t="s">
        <v>143</v>
      </c>
      <c r="D3" s="121" t="s">
        <v>146</v>
      </c>
      <c r="E3" s="123">
        <v>200</v>
      </c>
      <c r="F3" s="123">
        <v>400</v>
      </c>
      <c r="G3" s="124" t="s">
        <v>147</v>
      </c>
      <c r="H3" s="132" t="s">
        <v>144</v>
      </c>
      <c r="I3" s="135" t="s">
        <v>6</v>
      </c>
    </row>
    <row r="4" spans="1:9" x14ac:dyDescent="0.25">
      <c r="A4" s="131">
        <v>1</v>
      </c>
      <c r="B4" s="125">
        <v>2</v>
      </c>
      <c r="C4" s="126"/>
      <c r="D4" s="126">
        <v>3</v>
      </c>
      <c r="E4" s="125"/>
      <c r="F4" s="125"/>
      <c r="G4" s="125">
        <v>4</v>
      </c>
      <c r="H4" s="133" t="s">
        <v>148</v>
      </c>
      <c r="I4" s="136">
        <v>6</v>
      </c>
    </row>
    <row r="5" spans="1:9" x14ac:dyDescent="0.25">
      <c r="A5" s="128">
        <f t="array" ref="A5">VLOOKUP(B5,'1.1'!$B$5:$V$89,21,FALSE)</f>
        <v>1</v>
      </c>
      <c r="B5" s="78" t="s">
        <v>10</v>
      </c>
      <c r="C5" s="127" t="e">
        <f>SUMIF('[1]30221'!$B$3:$C$162,'2.5'!B80,'[1]30221'!$C$3:$C$162)</f>
        <v>#VALUE!</v>
      </c>
      <c r="D5" s="127">
        <v>0</v>
      </c>
      <c r="E5" s="127">
        <v>6924.8114999999998</v>
      </c>
      <c r="F5" s="127">
        <v>0</v>
      </c>
      <c r="G5" s="127">
        <v>6924.8114999999998</v>
      </c>
      <c r="H5" s="134">
        <f t="shared" ref="H5:H36" si="0">ROUND(D5/G5*100,2)</f>
        <v>0</v>
      </c>
      <c r="I5" s="137">
        <f t="shared" ref="I5:I36" si="1">IF(H5&lt;=0.002,1,0)</f>
        <v>1</v>
      </c>
    </row>
    <row r="6" spans="1:9" x14ac:dyDescent="0.25">
      <c r="A6" s="128">
        <f t="array" ref="A6">VLOOKUP(B6,'1.1'!$B$5:$V$89,21,FALSE)</f>
        <v>2</v>
      </c>
      <c r="B6" s="78" t="s">
        <v>11</v>
      </c>
      <c r="C6" s="127" t="e">
        <f>SUMIF('[1]30221'!$B$3:$C$162,'2.5'!B81,'[1]30221'!$C$3:$C$162)</f>
        <v>#VALUE!</v>
      </c>
      <c r="D6" s="127">
        <v>0</v>
      </c>
      <c r="E6" s="127">
        <v>8149.1606999999985</v>
      </c>
      <c r="F6" s="127">
        <v>0</v>
      </c>
      <c r="G6" s="127">
        <v>8149.1606999999985</v>
      </c>
      <c r="H6" s="134">
        <f t="shared" si="0"/>
        <v>0</v>
      </c>
      <c r="I6" s="137">
        <f t="shared" si="1"/>
        <v>1</v>
      </c>
    </row>
    <row r="7" spans="1:9" x14ac:dyDescent="0.25">
      <c r="A7" s="128">
        <f t="array" ref="A7">VLOOKUP(B7,'1.1'!$B$5:$V$89,21,FALSE)</f>
        <v>3</v>
      </c>
      <c r="B7" s="78" t="s">
        <v>12</v>
      </c>
      <c r="C7" s="127" t="e">
        <f>SUMIF('[1]30221'!$B$3:$C$162,'2.5'!B6,'[1]30221'!$C$3:$C$162)</f>
        <v>#VALUE!</v>
      </c>
      <c r="D7" s="127">
        <v>0</v>
      </c>
      <c r="E7" s="127">
        <v>14444.384899999997</v>
      </c>
      <c r="F7" s="127">
        <v>0</v>
      </c>
      <c r="G7" s="127">
        <v>14444.384899999997</v>
      </c>
      <c r="H7" s="134">
        <f t="shared" si="0"/>
        <v>0</v>
      </c>
      <c r="I7" s="137">
        <f t="shared" si="1"/>
        <v>1</v>
      </c>
    </row>
    <row r="8" spans="1:9" x14ac:dyDescent="0.25">
      <c r="A8" s="128">
        <f t="array" ref="A8">VLOOKUP(B8,'1.1'!$B$5:$V$89,21,FALSE)</f>
        <v>4</v>
      </c>
      <c r="B8" s="78" t="s">
        <v>13</v>
      </c>
      <c r="C8" s="127" t="e">
        <f>SUMIF('[1]30221'!$B$3:$C$162,'2.5'!B5,'[1]30221'!$C$3:$C$162)</f>
        <v>#VALUE!</v>
      </c>
      <c r="D8" s="127">
        <v>0</v>
      </c>
      <c r="E8" s="127">
        <v>9332.8848999999973</v>
      </c>
      <c r="F8" s="127">
        <v>0</v>
      </c>
      <c r="G8" s="127">
        <v>9332.8848999999973</v>
      </c>
      <c r="H8" s="134">
        <f t="shared" si="0"/>
        <v>0</v>
      </c>
      <c r="I8" s="137">
        <f t="shared" si="1"/>
        <v>1</v>
      </c>
    </row>
    <row r="9" spans="1:9" x14ac:dyDescent="0.25">
      <c r="A9" s="128">
        <f t="array" ref="A9">VLOOKUP(B9,'1.1'!$B$5:$V$89,21,FALSE)</f>
        <v>5</v>
      </c>
      <c r="B9" s="78" t="s">
        <v>14</v>
      </c>
      <c r="C9" s="127" t="e">
        <f>SUMIF('[1]30221'!$B$3:$C$162,'2.5'!B7,'[1]30221'!$C$3:$C$162)</f>
        <v>#VALUE!</v>
      </c>
      <c r="D9" s="127">
        <v>0</v>
      </c>
      <c r="E9" s="127">
        <v>25165.148700000002</v>
      </c>
      <c r="F9" s="127">
        <v>0</v>
      </c>
      <c r="G9" s="127">
        <v>25165.148700000002</v>
      </c>
      <c r="H9" s="134">
        <f t="shared" si="0"/>
        <v>0</v>
      </c>
      <c r="I9" s="137">
        <f t="shared" si="1"/>
        <v>1</v>
      </c>
    </row>
    <row r="10" spans="1:9" x14ac:dyDescent="0.25">
      <c r="A10" s="128">
        <f t="array" ref="A10">VLOOKUP(B10,'1.1'!$B$5:$V$89,21,FALSE)</f>
        <v>6</v>
      </c>
      <c r="B10" s="78" t="s">
        <v>15</v>
      </c>
      <c r="C10" s="127" t="e">
        <f>SUMIF('[1]30221'!$B$3:$C$162,'2.5'!B18,'[1]30221'!$C$3:$C$162)</f>
        <v>#VALUE!</v>
      </c>
      <c r="D10" s="127">
        <v>0</v>
      </c>
      <c r="E10" s="127">
        <v>9370.0584999999992</v>
      </c>
      <c r="F10" s="127">
        <v>0</v>
      </c>
      <c r="G10" s="127">
        <v>9370.0584999999992</v>
      </c>
      <c r="H10" s="134">
        <f t="shared" si="0"/>
        <v>0</v>
      </c>
      <c r="I10" s="137">
        <f t="shared" si="1"/>
        <v>1</v>
      </c>
    </row>
    <row r="11" spans="1:9" x14ac:dyDescent="0.25">
      <c r="A11" s="128">
        <f t="array" ref="A11">VLOOKUP(B11,'1.1'!$B$5:$V$89,21,FALSE)</f>
        <v>7</v>
      </c>
      <c r="B11" s="78" t="s">
        <v>16</v>
      </c>
      <c r="C11" s="127" t="e">
        <f>SUMIF('[1]30221'!$B$3:$C$162,'2.5'!B8,'[1]30221'!$C$3:$C$162)</f>
        <v>#VALUE!</v>
      </c>
      <c r="D11" s="127">
        <v>0</v>
      </c>
      <c r="E11" s="127">
        <v>7853.6786000000011</v>
      </c>
      <c r="F11" s="127">
        <v>0</v>
      </c>
      <c r="G11" s="127">
        <v>7853.6786000000011</v>
      </c>
      <c r="H11" s="134">
        <f t="shared" si="0"/>
        <v>0</v>
      </c>
      <c r="I11" s="137">
        <f t="shared" si="1"/>
        <v>1</v>
      </c>
    </row>
    <row r="12" spans="1:9" x14ac:dyDescent="0.25">
      <c r="A12" s="128">
        <f t="array" ref="A12">VLOOKUP(B12,'1.1'!$B$5:$V$89,21,FALSE)</f>
        <v>8</v>
      </c>
      <c r="B12" s="78" t="s">
        <v>17</v>
      </c>
      <c r="C12" s="127" t="e">
        <f>SUMIF('[1]30221'!$B$3:$C$162,'2.5'!B9,'[1]30221'!$C$3:$C$162)</f>
        <v>#VALUE!</v>
      </c>
      <c r="D12" s="127">
        <v>0</v>
      </c>
      <c r="E12" s="127">
        <v>9505.2842999999993</v>
      </c>
      <c r="F12" s="127">
        <v>0</v>
      </c>
      <c r="G12" s="127">
        <v>9505.2842999999993</v>
      </c>
      <c r="H12" s="134">
        <f t="shared" si="0"/>
        <v>0</v>
      </c>
      <c r="I12" s="137">
        <f t="shared" si="1"/>
        <v>1</v>
      </c>
    </row>
    <row r="13" spans="1:9" x14ac:dyDescent="0.25">
      <c r="A13" s="128">
        <f t="array" ref="A13">VLOOKUP(B13,'1.1'!$B$5:$V$89,21,FALSE)</f>
        <v>9</v>
      </c>
      <c r="B13" s="78" t="s">
        <v>18</v>
      </c>
      <c r="C13" s="127" t="e">
        <f>SUMIF('[1]30221'!$B$3:$C$162,'2.5'!B83,'[1]30221'!$C$3:$C$162)</f>
        <v>#VALUE!</v>
      </c>
      <c r="D13" s="127">
        <v>0</v>
      </c>
      <c r="E13" s="127">
        <v>35461.197899999999</v>
      </c>
      <c r="F13" s="127">
        <v>0</v>
      </c>
      <c r="G13" s="127">
        <v>35461.197899999999</v>
      </c>
      <c r="H13" s="134">
        <f t="shared" si="0"/>
        <v>0</v>
      </c>
      <c r="I13" s="137">
        <f t="shared" si="1"/>
        <v>1</v>
      </c>
    </row>
    <row r="14" spans="1:9" x14ac:dyDescent="0.25">
      <c r="A14" s="128">
        <f t="array" ref="A14">VLOOKUP(B14,'1.1'!$B$5:$V$89,21,FALSE)</f>
        <v>10</v>
      </c>
      <c r="B14" s="78" t="s">
        <v>19</v>
      </c>
      <c r="C14" s="127" t="e">
        <f>SUMIF('[1]30221'!$B$3:$C$162,'2.5'!B10,'[1]30221'!$C$3:$C$162)</f>
        <v>#VALUE!</v>
      </c>
      <c r="D14" s="127">
        <v>0</v>
      </c>
      <c r="E14" s="127">
        <v>9434.2160999999978</v>
      </c>
      <c r="F14" s="127">
        <v>0</v>
      </c>
      <c r="G14" s="127">
        <v>9434.2160999999978</v>
      </c>
      <c r="H14" s="134">
        <f t="shared" si="0"/>
        <v>0</v>
      </c>
      <c r="I14" s="137">
        <f t="shared" si="1"/>
        <v>1</v>
      </c>
    </row>
    <row r="15" spans="1:9" x14ac:dyDescent="0.25">
      <c r="A15" s="128">
        <f t="array" ref="A15">VLOOKUP(B15,'1.1'!$B$5:$V$89,21,FALSE)</f>
        <v>11</v>
      </c>
      <c r="B15" s="78" t="s">
        <v>20</v>
      </c>
      <c r="C15" s="127" t="e">
        <f>SUMIF('[1]30221'!$B$3:$C$162,'2.5'!B11,'[1]30221'!$C$3:$C$162)</f>
        <v>#VALUE!</v>
      </c>
      <c r="D15" s="127">
        <v>0</v>
      </c>
      <c r="E15" s="127">
        <v>10596.433700000001</v>
      </c>
      <c r="F15" s="127">
        <v>0</v>
      </c>
      <c r="G15" s="127">
        <v>10596.433700000001</v>
      </c>
      <c r="H15" s="134">
        <f t="shared" si="0"/>
        <v>0</v>
      </c>
      <c r="I15" s="137">
        <f t="shared" si="1"/>
        <v>1</v>
      </c>
    </row>
    <row r="16" spans="1:9" x14ac:dyDescent="0.25">
      <c r="A16" s="128">
        <f t="array" ref="A16">VLOOKUP(B16,'1.1'!$B$5:$V$89,21,FALSE)</f>
        <v>12</v>
      </c>
      <c r="B16" s="78" t="s">
        <v>21</v>
      </c>
      <c r="C16" s="127" t="e">
        <f>SUMIF('[1]30221'!$B$3:$C$162,'2.5'!B12,'[1]30221'!$C$3:$C$162)</f>
        <v>#VALUE!</v>
      </c>
      <c r="D16" s="127">
        <v>0</v>
      </c>
      <c r="E16" s="127">
        <v>7314.5673000000006</v>
      </c>
      <c r="F16" s="127">
        <v>0</v>
      </c>
      <c r="G16" s="127">
        <v>7314.5673000000006</v>
      </c>
      <c r="H16" s="134">
        <f t="shared" si="0"/>
        <v>0</v>
      </c>
      <c r="I16" s="137">
        <f t="shared" si="1"/>
        <v>1</v>
      </c>
    </row>
    <row r="17" spans="1:9" x14ac:dyDescent="0.25">
      <c r="A17" s="128">
        <f t="array" ref="A17">VLOOKUP(B17,'1.1'!$B$5:$V$89,21,FALSE)</f>
        <v>13</v>
      </c>
      <c r="B17" s="78" t="s">
        <v>22</v>
      </c>
      <c r="C17" s="127" t="e">
        <f>SUMIF('[1]30221'!$B$3:$C$162,'2.5'!B13,'[1]30221'!$C$3:$C$162)</f>
        <v>#VALUE!</v>
      </c>
      <c r="D17" s="127">
        <v>0</v>
      </c>
      <c r="E17" s="127">
        <v>13723.4107</v>
      </c>
      <c r="F17" s="127">
        <v>0</v>
      </c>
      <c r="G17" s="127">
        <v>13723.4107</v>
      </c>
      <c r="H17" s="134">
        <f t="shared" si="0"/>
        <v>0</v>
      </c>
      <c r="I17" s="137">
        <f t="shared" si="1"/>
        <v>1</v>
      </c>
    </row>
    <row r="18" spans="1:9" x14ac:dyDescent="0.25">
      <c r="A18" s="128">
        <f t="array" ref="A18">VLOOKUP(B18,'1.1'!$B$5:$V$89,21,FALSE)</f>
        <v>14</v>
      </c>
      <c r="B18" s="78" t="s">
        <v>23</v>
      </c>
      <c r="C18" s="127" t="e">
        <f>SUMIF('[1]30221'!$B$3:$C$162,'2.5'!B20,'[1]30221'!$C$3:$C$162)</f>
        <v>#VALUE!</v>
      </c>
      <c r="D18" s="127">
        <v>0</v>
      </c>
      <c r="E18" s="127">
        <v>18308.823600000003</v>
      </c>
      <c r="F18" s="127">
        <v>0</v>
      </c>
      <c r="G18" s="127">
        <v>18308.823600000003</v>
      </c>
      <c r="H18" s="134">
        <f t="shared" si="0"/>
        <v>0</v>
      </c>
      <c r="I18" s="137">
        <f t="shared" si="1"/>
        <v>1</v>
      </c>
    </row>
    <row r="19" spans="1:9" x14ac:dyDescent="0.25">
      <c r="A19" s="128">
        <f t="array" ref="A19">VLOOKUP(B19,'1.1'!$B$5:$V$89,21,FALSE)</f>
        <v>15</v>
      </c>
      <c r="B19" s="78" t="s">
        <v>24</v>
      </c>
      <c r="C19" s="127" t="e">
        <f>SUMIF('[1]30221'!$B$3:$C$162,'2.5'!B14,'[1]30221'!$C$3:$C$162)</f>
        <v>#VALUE!</v>
      </c>
      <c r="D19" s="127">
        <v>0</v>
      </c>
      <c r="E19" s="127">
        <v>10187.951800000001</v>
      </c>
      <c r="F19" s="127">
        <v>0</v>
      </c>
      <c r="G19" s="127">
        <v>10187.951800000001</v>
      </c>
      <c r="H19" s="134">
        <f t="shared" si="0"/>
        <v>0</v>
      </c>
      <c r="I19" s="137">
        <f t="shared" si="1"/>
        <v>1</v>
      </c>
    </row>
    <row r="20" spans="1:9" x14ac:dyDescent="0.25">
      <c r="A20" s="128">
        <f t="array" ref="A20">VLOOKUP(B20,'1.1'!$B$5:$V$89,21,FALSE)</f>
        <v>16</v>
      </c>
      <c r="B20" s="78" t="s">
        <v>25</v>
      </c>
      <c r="C20" s="127" t="e">
        <f>SUMIF('[1]30221'!$B$3:$C$162,'2.5'!B15,'[1]30221'!$C$3:$C$162)</f>
        <v>#VALUE!</v>
      </c>
      <c r="D20" s="127">
        <v>0</v>
      </c>
      <c r="E20" s="127">
        <v>93440.749100000015</v>
      </c>
      <c r="F20" s="127">
        <v>0</v>
      </c>
      <c r="G20" s="127">
        <v>93440.749100000015</v>
      </c>
      <c r="H20" s="134">
        <f t="shared" si="0"/>
        <v>0</v>
      </c>
      <c r="I20" s="137">
        <f t="shared" si="1"/>
        <v>1</v>
      </c>
    </row>
    <row r="21" spans="1:9" x14ac:dyDescent="0.25">
      <c r="A21" s="128">
        <f t="array" ref="A21">VLOOKUP(B21,'1.1'!$B$5:$V$89,21,FALSE)</f>
        <v>17</v>
      </c>
      <c r="B21" s="78" t="s">
        <v>26</v>
      </c>
      <c r="C21" s="127" t="e">
        <f>SUMIF('[1]30221'!$B$3:$C$162,'2.5'!B16,'[1]30221'!$C$3:$C$162)</f>
        <v>#VALUE!</v>
      </c>
      <c r="D21" s="127">
        <v>0</v>
      </c>
      <c r="E21" s="127">
        <v>5728.09</v>
      </c>
      <c r="F21" s="127">
        <v>0</v>
      </c>
      <c r="G21" s="127">
        <v>5728.09</v>
      </c>
      <c r="H21" s="134">
        <f t="shared" si="0"/>
        <v>0</v>
      </c>
      <c r="I21" s="137">
        <f t="shared" si="1"/>
        <v>1</v>
      </c>
    </row>
    <row r="22" spans="1:9" x14ac:dyDescent="0.25">
      <c r="A22" s="128">
        <f t="array" ref="A22">VLOOKUP(B22,'1.1'!$B$5:$V$89,21,FALSE)</f>
        <v>18</v>
      </c>
      <c r="B22" s="78" t="s">
        <v>27</v>
      </c>
      <c r="C22" s="127" t="e">
        <f>SUMIF('[1]30221'!$B$3:$C$162,'2.5'!B17,'[1]30221'!$C$3:$C$162)</f>
        <v>#VALUE!</v>
      </c>
      <c r="D22" s="127">
        <v>0</v>
      </c>
      <c r="E22" s="127">
        <v>11046.900800000003</v>
      </c>
      <c r="F22" s="127">
        <v>0</v>
      </c>
      <c r="G22" s="127">
        <v>11046.900800000003</v>
      </c>
      <c r="H22" s="134">
        <f t="shared" si="0"/>
        <v>0</v>
      </c>
      <c r="I22" s="137">
        <f t="shared" si="1"/>
        <v>1</v>
      </c>
    </row>
    <row r="23" spans="1:9" x14ac:dyDescent="0.25">
      <c r="A23" s="128">
        <f t="array" ref="A23">VLOOKUP(B23,'1.1'!$B$5:$V$89,21,FALSE)</f>
        <v>19</v>
      </c>
      <c r="B23" s="78" t="s">
        <v>28</v>
      </c>
      <c r="C23" s="127" t="e">
        <f>SUMIF('[1]30221'!$B$3:$C$162,'2.5'!B84,'[1]30221'!$C$3:$C$162)</f>
        <v>#VALUE!</v>
      </c>
      <c r="D23" s="127">
        <v>0</v>
      </c>
      <c r="E23" s="127">
        <v>8799.9403999999995</v>
      </c>
      <c r="F23" s="127">
        <v>0</v>
      </c>
      <c r="G23" s="127">
        <v>8799.9403999999995</v>
      </c>
      <c r="H23" s="134">
        <f t="shared" si="0"/>
        <v>0</v>
      </c>
      <c r="I23" s="137">
        <f t="shared" si="1"/>
        <v>1</v>
      </c>
    </row>
    <row r="24" spans="1:9" x14ac:dyDescent="0.25">
      <c r="A24" s="128">
        <f t="array" ref="A24">VLOOKUP(B24,'1.1'!$B$5:$V$89,21,FALSE)</f>
        <v>20</v>
      </c>
      <c r="B24" s="78" t="s">
        <v>29</v>
      </c>
      <c r="C24" s="127" t="e">
        <f>SUMIF('[1]30221'!$B$3:$C$162,'2.5'!B89,'[1]30221'!$C$3:$C$162)</f>
        <v>#VALUE!</v>
      </c>
      <c r="D24" s="127">
        <v>372.81455999999997</v>
      </c>
      <c r="E24" s="127">
        <v>19614.6361</v>
      </c>
      <c r="F24" s="127">
        <v>0</v>
      </c>
      <c r="G24" s="127">
        <v>19614.6361</v>
      </c>
      <c r="H24" s="134">
        <f t="shared" si="0"/>
        <v>1.9</v>
      </c>
      <c r="I24" s="137">
        <f t="shared" si="1"/>
        <v>0</v>
      </c>
    </row>
    <row r="25" spans="1:9" x14ac:dyDescent="0.25">
      <c r="A25" s="128">
        <f t="array" ref="A25">VLOOKUP(B25,'1.1'!$B$5:$V$89,21,FALSE)</f>
        <v>21</v>
      </c>
      <c r="B25" s="78" t="s">
        <v>30</v>
      </c>
      <c r="C25" s="127" t="e">
        <f>SUMIF('[1]30221'!$B$3:$C$162,'2.5'!B19,'[1]30221'!$C$3:$C$162)</f>
        <v>#VALUE!</v>
      </c>
      <c r="D25" s="127">
        <v>0</v>
      </c>
      <c r="E25" s="127">
        <v>7570.3340999999982</v>
      </c>
      <c r="F25" s="127">
        <v>0</v>
      </c>
      <c r="G25" s="127">
        <v>7570.3340999999982</v>
      </c>
      <c r="H25" s="134">
        <f t="shared" si="0"/>
        <v>0</v>
      </c>
      <c r="I25" s="137">
        <f t="shared" si="1"/>
        <v>1</v>
      </c>
    </row>
    <row r="26" spans="1:9" x14ac:dyDescent="0.25">
      <c r="A26" s="128">
        <f t="array" ref="A26">VLOOKUP(B26,'1.1'!$B$5:$V$89,21,FALSE)</f>
        <v>22</v>
      </c>
      <c r="B26" s="78" t="s">
        <v>31</v>
      </c>
      <c r="C26" s="127" t="e">
        <f>SUMIF('[1]30221'!$B$3:$C$162,'2.5'!B21,'[1]30221'!$C$3:$C$162)</f>
        <v>#VALUE!</v>
      </c>
      <c r="D26" s="127">
        <v>0</v>
      </c>
      <c r="E26" s="127">
        <v>54193.246299999999</v>
      </c>
      <c r="F26" s="127">
        <v>0</v>
      </c>
      <c r="G26" s="127">
        <v>54193.246299999999</v>
      </c>
      <c r="H26" s="134">
        <f t="shared" si="0"/>
        <v>0</v>
      </c>
      <c r="I26" s="137">
        <f t="shared" si="1"/>
        <v>1</v>
      </c>
    </row>
    <row r="27" spans="1:9" x14ac:dyDescent="0.25">
      <c r="A27" s="128">
        <f t="array" ref="A27">VLOOKUP(B27,'1.1'!$B$5:$V$89,21,FALSE)</f>
        <v>23</v>
      </c>
      <c r="B27" s="78" t="s">
        <v>32</v>
      </c>
      <c r="C27" s="127" t="e">
        <f>SUMIF('[1]30221'!$B$3:$C$162,'2.5'!B88,'[1]30221'!$C$3:$C$162)</f>
        <v>#VALUE!</v>
      </c>
      <c r="D27" s="127">
        <v>0</v>
      </c>
      <c r="E27" s="127">
        <v>21726.507599999997</v>
      </c>
      <c r="F27" s="127">
        <v>0</v>
      </c>
      <c r="G27" s="127">
        <v>21726.507599999997</v>
      </c>
      <c r="H27" s="134">
        <f t="shared" si="0"/>
        <v>0</v>
      </c>
      <c r="I27" s="137">
        <f t="shared" si="1"/>
        <v>1</v>
      </c>
    </row>
    <row r="28" spans="1:9" x14ac:dyDescent="0.25">
      <c r="A28" s="128">
        <f t="array" ref="A28">VLOOKUP(B28,'1.1'!$B$5:$V$89,21,FALSE)</f>
        <v>24</v>
      </c>
      <c r="B28" s="78" t="s">
        <v>33</v>
      </c>
      <c r="C28" s="127" t="e">
        <f>SUMIF('[1]30221'!$B$3:$C$162,'2.5'!B42,'[1]30221'!$C$3:$C$162)</f>
        <v>#VALUE!</v>
      </c>
      <c r="D28" s="127">
        <v>0</v>
      </c>
      <c r="E28" s="127">
        <v>21269.118800000004</v>
      </c>
      <c r="F28" s="127">
        <v>31083.493400000007</v>
      </c>
      <c r="G28" s="127">
        <v>52352.61220000001</v>
      </c>
      <c r="H28" s="134">
        <f t="shared" si="0"/>
        <v>0</v>
      </c>
      <c r="I28" s="137">
        <f t="shared" si="1"/>
        <v>1</v>
      </c>
    </row>
    <row r="29" spans="1:9" x14ac:dyDescent="0.25">
      <c r="A29" s="128">
        <f t="array" ref="A29">VLOOKUP(B29,'1.1'!$B$5:$V$89,21,FALSE)</f>
        <v>25</v>
      </c>
      <c r="B29" s="78" t="s">
        <v>34</v>
      </c>
      <c r="C29" s="127" t="e">
        <f>SUMIF('[1]30221'!$B$3:$C$162,'2.5'!B22,'[1]30221'!$C$3:$C$162)</f>
        <v>#VALUE!</v>
      </c>
      <c r="D29" s="127">
        <v>0</v>
      </c>
      <c r="E29" s="127">
        <v>50836.632300000005</v>
      </c>
      <c r="F29" s="127">
        <v>0</v>
      </c>
      <c r="G29" s="127">
        <v>50836.632300000005</v>
      </c>
      <c r="H29" s="134">
        <f t="shared" si="0"/>
        <v>0</v>
      </c>
      <c r="I29" s="137">
        <f t="shared" si="1"/>
        <v>1</v>
      </c>
    </row>
    <row r="30" spans="1:9" x14ac:dyDescent="0.25">
      <c r="A30" s="128">
        <f t="array" ref="A30">VLOOKUP(B30,'1.1'!$B$5:$V$89,21,FALSE)</f>
        <v>26</v>
      </c>
      <c r="B30" s="78" t="s">
        <v>35</v>
      </c>
      <c r="C30" s="127" t="e">
        <f>SUMIF('[1]30221'!$B$3:$C$162,'2.5'!B23,'[1]30221'!$C$3:$C$162)</f>
        <v>#VALUE!</v>
      </c>
      <c r="D30" s="127">
        <v>0</v>
      </c>
      <c r="E30" s="127">
        <v>31884.861399999994</v>
      </c>
      <c r="F30" s="127">
        <v>0</v>
      </c>
      <c r="G30" s="127">
        <v>31884.861399999994</v>
      </c>
      <c r="H30" s="134">
        <f t="shared" si="0"/>
        <v>0</v>
      </c>
      <c r="I30" s="137">
        <f t="shared" si="1"/>
        <v>1</v>
      </c>
    </row>
    <row r="31" spans="1:9" x14ac:dyDescent="0.25">
      <c r="A31" s="128">
        <f t="array" ref="A31">VLOOKUP(B31,'1.1'!$B$5:$V$89,21,FALSE)</f>
        <v>27</v>
      </c>
      <c r="B31" s="78" t="s">
        <v>36</v>
      </c>
      <c r="C31" s="127" t="e">
        <f>SUMIF('[1]30221'!$B$3:$C$162,'2.5'!B60,'[1]30221'!$C$3:$C$162)</f>
        <v>#VALUE!</v>
      </c>
      <c r="D31" s="127">
        <v>0</v>
      </c>
      <c r="E31" s="127">
        <v>19423.047699999999</v>
      </c>
      <c r="F31" s="127">
        <v>0</v>
      </c>
      <c r="G31" s="127">
        <v>19423.047699999999</v>
      </c>
      <c r="H31" s="134">
        <f t="shared" si="0"/>
        <v>0</v>
      </c>
      <c r="I31" s="137">
        <f t="shared" si="1"/>
        <v>1</v>
      </c>
    </row>
    <row r="32" spans="1:9" x14ac:dyDescent="0.25">
      <c r="A32" s="128">
        <f t="array" ref="A32">VLOOKUP(B32,'1.1'!$B$5:$V$89,21,FALSE)</f>
        <v>28</v>
      </c>
      <c r="B32" s="78" t="s">
        <v>37</v>
      </c>
      <c r="C32" s="127" t="e">
        <f>SUMIF('[1]30221'!$B$3:$C$162,'2.5'!B24,'[1]30221'!$C$3:$C$162)</f>
        <v>#VALUE!</v>
      </c>
      <c r="D32" s="127">
        <v>0</v>
      </c>
      <c r="E32" s="127">
        <v>18560.200100000002</v>
      </c>
      <c r="F32" s="127">
        <v>0</v>
      </c>
      <c r="G32" s="127">
        <v>18560.200100000002</v>
      </c>
      <c r="H32" s="134">
        <f t="shared" si="0"/>
        <v>0</v>
      </c>
      <c r="I32" s="137">
        <f t="shared" si="1"/>
        <v>1</v>
      </c>
    </row>
    <row r="33" spans="1:9" x14ac:dyDescent="0.25">
      <c r="A33" s="128">
        <f t="array" ref="A33">VLOOKUP(B33,'1.1'!$B$5:$V$89,21,FALSE)</f>
        <v>29</v>
      </c>
      <c r="B33" s="78" t="s">
        <v>38</v>
      </c>
      <c r="C33" s="127" t="e">
        <f>SUMIF('[1]30221'!$B$3:$C$162,'2.5'!B25,'[1]30221'!$C$3:$C$162)</f>
        <v>#VALUE!</v>
      </c>
      <c r="D33" s="127">
        <v>0</v>
      </c>
      <c r="E33" s="127">
        <v>23823.4202</v>
      </c>
      <c r="F33" s="127">
        <v>0</v>
      </c>
      <c r="G33" s="127">
        <v>23823.4202</v>
      </c>
      <c r="H33" s="134">
        <f t="shared" si="0"/>
        <v>0</v>
      </c>
      <c r="I33" s="137">
        <f t="shared" si="1"/>
        <v>1</v>
      </c>
    </row>
    <row r="34" spans="1:9" x14ac:dyDescent="0.25">
      <c r="A34" s="128">
        <f t="array" ref="A34">VLOOKUP(B34,'1.1'!$B$5:$V$89,21,FALSE)</f>
        <v>30</v>
      </c>
      <c r="B34" s="78" t="s">
        <v>39</v>
      </c>
      <c r="C34" s="127" t="e">
        <f>SUMIF('[1]30221'!$B$3:$C$162,'2.5'!B26,'[1]30221'!$C$3:$C$162)</f>
        <v>#VALUE!</v>
      </c>
      <c r="D34" s="127">
        <v>0</v>
      </c>
      <c r="E34" s="127">
        <v>26693.145299999996</v>
      </c>
      <c r="F34" s="127">
        <v>0</v>
      </c>
      <c r="G34" s="127">
        <v>26693.145299999996</v>
      </c>
      <c r="H34" s="134">
        <f t="shared" si="0"/>
        <v>0</v>
      </c>
      <c r="I34" s="137">
        <f t="shared" si="1"/>
        <v>1</v>
      </c>
    </row>
    <row r="35" spans="1:9" x14ac:dyDescent="0.25">
      <c r="A35" s="128">
        <f t="array" ref="A35">VLOOKUP(B35,'1.1'!$B$5:$V$89,21,FALSE)</f>
        <v>31</v>
      </c>
      <c r="B35" s="78" t="s">
        <v>40</v>
      </c>
      <c r="C35" s="127" t="e">
        <f>SUMIF('[1]30221'!$B$3:$C$162,'2.5'!B27,'[1]30221'!$C$3:$C$162)</f>
        <v>#VALUE!</v>
      </c>
      <c r="D35" s="127">
        <v>0</v>
      </c>
      <c r="E35" s="127">
        <v>12517.165599999997</v>
      </c>
      <c r="F35" s="127">
        <v>0</v>
      </c>
      <c r="G35" s="127">
        <v>12517.165599999997</v>
      </c>
      <c r="H35" s="134">
        <f t="shared" si="0"/>
        <v>0</v>
      </c>
      <c r="I35" s="137">
        <f t="shared" si="1"/>
        <v>1</v>
      </c>
    </row>
    <row r="36" spans="1:9" ht="18.95" customHeight="1" x14ac:dyDescent="0.25">
      <c r="A36" s="128">
        <f t="array" ref="A36">VLOOKUP(B36,'1.1'!$B$5:$V$89,21,FALSE)</f>
        <v>32</v>
      </c>
      <c r="B36" s="78" t="s">
        <v>41</v>
      </c>
      <c r="C36" s="127" t="e">
        <f>SUMIF('[1]30221'!$B$3:$C$162,'2.5'!B28,'[1]30221'!$C$3:$C$162)</f>
        <v>#VALUE!</v>
      </c>
      <c r="D36" s="127">
        <v>0</v>
      </c>
      <c r="E36" s="127">
        <v>21866.495600000002</v>
      </c>
      <c r="F36" s="127">
        <v>0</v>
      </c>
      <c r="G36" s="127">
        <v>21866.495600000002</v>
      </c>
      <c r="H36" s="134">
        <f t="shared" si="0"/>
        <v>0</v>
      </c>
      <c r="I36" s="137">
        <f t="shared" si="1"/>
        <v>1</v>
      </c>
    </row>
    <row r="37" spans="1:9" x14ac:dyDescent="0.25">
      <c r="A37" s="128">
        <f t="array" ref="A37">VLOOKUP(B37,'1.1'!$B$5:$V$89,21,FALSE)</f>
        <v>33</v>
      </c>
      <c r="B37" s="78" t="s">
        <v>42</v>
      </c>
      <c r="C37" s="127" t="e">
        <f>SUMIF('[1]30221'!$B$3:$C$162,'2.5'!B29,'[1]30221'!$C$3:$C$162)</f>
        <v>#VALUE!</v>
      </c>
      <c r="D37" s="127">
        <v>0</v>
      </c>
      <c r="E37" s="127">
        <v>6901.3135000000002</v>
      </c>
      <c r="F37" s="127">
        <v>0</v>
      </c>
      <c r="G37" s="127">
        <v>6901.3135000000002</v>
      </c>
      <c r="H37" s="134">
        <f t="shared" ref="H37:H68" si="2">ROUND(D37/G37*100,2)</f>
        <v>0</v>
      </c>
      <c r="I37" s="137">
        <f t="shared" ref="I37:I68" si="3">IF(H37&lt;=0.002,1,0)</f>
        <v>1</v>
      </c>
    </row>
    <row r="38" spans="1:9" x14ac:dyDescent="0.25">
      <c r="A38" s="128">
        <f t="array" ref="A38">VLOOKUP(B38,'1.1'!$B$5:$V$89,21,FALSE)</f>
        <v>34</v>
      </c>
      <c r="B38" s="78" t="s">
        <v>43</v>
      </c>
      <c r="C38" s="127" t="e">
        <f>SUMIF('[1]30221'!$B$3:$C$162,'2.5'!B30,'[1]30221'!$C$3:$C$162)</f>
        <v>#VALUE!</v>
      </c>
      <c r="D38" s="127">
        <v>0</v>
      </c>
      <c r="E38" s="127">
        <v>7082.9619999999977</v>
      </c>
      <c r="F38" s="127">
        <v>0</v>
      </c>
      <c r="G38" s="127">
        <v>7082.9619999999977</v>
      </c>
      <c r="H38" s="134">
        <f t="shared" si="2"/>
        <v>0</v>
      </c>
      <c r="I38" s="137">
        <f t="shared" si="3"/>
        <v>1</v>
      </c>
    </row>
    <row r="39" spans="1:9" x14ac:dyDescent="0.25">
      <c r="A39" s="128">
        <f t="array" ref="A39">VLOOKUP(B39,'1.1'!$B$5:$V$89,21,FALSE)</f>
        <v>35</v>
      </c>
      <c r="B39" s="78" t="s">
        <v>44</v>
      </c>
      <c r="C39" s="127" t="e">
        <f>SUMIF('[1]30221'!$B$3:$C$162,'2.5'!B31,'[1]30221'!$C$3:$C$162)</f>
        <v>#VALUE!</v>
      </c>
      <c r="D39" s="127">
        <v>0</v>
      </c>
      <c r="E39" s="127">
        <v>12590.5658</v>
      </c>
      <c r="F39" s="127">
        <v>0</v>
      </c>
      <c r="G39" s="127">
        <v>12590.5658</v>
      </c>
      <c r="H39" s="134">
        <f t="shared" si="2"/>
        <v>0</v>
      </c>
      <c r="I39" s="137">
        <f t="shared" si="3"/>
        <v>1</v>
      </c>
    </row>
    <row r="40" spans="1:9" x14ac:dyDescent="0.25">
      <c r="A40" s="128">
        <f t="array" ref="A40">VLOOKUP(B40,'1.1'!$B$5:$V$89,21,FALSE)</f>
        <v>36</v>
      </c>
      <c r="B40" s="78" t="s">
        <v>45</v>
      </c>
      <c r="C40" s="127" t="e">
        <f>SUMIF('[1]30221'!$B$3:$C$162,'2.5'!B32,'[1]30221'!$C$3:$C$162)</f>
        <v>#VALUE!</v>
      </c>
      <c r="D40" s="127">
        <v>0</v>
      </c>
      <c r="E40" s="127">
        <v>143977.78080000001</v>
      </c>
      <c r="F40" s="127">
        <v>0</v>
      </c>
      <c r="G40" s="127">
        <v>143977.78080000001</v>
      </c>
      <c r="H40" s="134">
        <f t="shared" si="2"/>
        <v>0</v>
      </c>
      <c r="I40" s="137">
        <f t="shared" si="3"/>
        <v>1</v>
      </c>
    </row>
    <row r="41" spans="1:9" x14ac:dyDescent="0.25">
      <c r="A41" s="128">
        <f t="array" ref="A41">VLOOKUP(B41,'1.1'!$B$5:$V$89,21,FALSE)</f>
        <v>37</v>
      </c>
      <c r="B41" s="78" t="s">
        <v>46</v>
      </c>
      <c r="C41" s="127" t="e">
        <f>SUMIF('[1]30221'!$B$3:$C$162,'2.5'!B33,'[1]30221'!$C$3:$C$162)</f>
        <v>#VALUE!</v>
      </c>
      <c r="D41" s="127">
        <v>0</v>
      </c>
      <c r="E41" s="127">
        <v>12443.250799999998</v>
      </c>
      <c r="F41" s="127">
        <v>0</v>
      </c>
      <c r="G41" s="127">
        <v>12443.250799999998</v>
      </c>
      <c r="H41" s="134">
        <f t="shared" si="2"/>
        <v>0</v>
      </c>
      <c r="I41" s="137">
        <f t="shared" si="3"/>
        <v>1</v>
      </c>
    </row>
    <row r="42" spans="1:9" x14ac:dyDescent="0.25">
      <c r="A42" s="128">
        <f t="array" ref="A42">VLOOKUP(B42,'1.1'!$B$5:$V$89,21,FALSE)</f>
        <v>38</v>
      </c>
      <c r="B42" s="78" t="s">
        <v>47</v>
      </c>
      <c r="C42" s="127" t="e">
        <f>SUMIF('[1]30221'!$B$3:$C$162,'2.5'!B34,'[1]30221'!$C$3:$C$162)</f>
        <v>#VALUE!</v>
      </c>
      <c r="D42" s="127">
        <v>0</v>
      </c>
      <c r="E42" s="127">
        <v>11922.050500000001</v>
      </c>
      <c r="F42" s="127">
        <v>0</v>
      </c>
      <c r="G42" s="127">
        <v>11922.050500000001</v>
      </c>
      <c r="H42" s="134">
        <f t="shared" si="2"/>
        <v>0</v>
      </c>
      <c r="I42" s="137">
        <f t="shared" si="3"/>
        <v>1</v>
      </c>
    </row>
    <row r="43" spans="1:9" x14ac:dyDescent="0.25">
      <c r="A43" s="128">
        <f t="array" ref="A43">VLOOKUP(B43,'1.1'!$B$5:$V$89,21,FALSE)</f>
        <v>39</v>
      </c>
      <c r="B43" s="78" t="s">
        <v>48</v>
      </c>
      <c r="C43" s="127" t="e">
        <f>SUMIF('[1]30221'!$B$3:$C$162,'2.5'!B35,'[1]30221'!$C$3:$C$162)</f>
        <v>#VALUE!</v>
      </c>
      <c r="D43" s="127">
        <v>0</v>
      </c>
      <c r="E43" s="127">
        <v>18198.030499999997</v>
      </c>
      <c r="F43" s="127">
        <v>0</v>
      </c>
      <c r="G43" s="127">
        <v>18198.030499999997</v>
      </c>
      <c r="H43" s="134">
        <f t="shared" si="2"/>
        <v>0</v>
      </c>
      <c r="I43" s="137">
        <f t="shared" si="3"/>
        <v>1</v>
      </c>
    </row>
    <row r="44" spans="1:9" x14ac:dyDescent="0.25">
      <c r="A44" s="128">
        <f t="array" ref="A44">VLOOKUP(B44,'1.1'!$B$5:$V$89,21,FALSE)</f>
        <v>40</v>
      </c>
      <c r="B44" s="78" t="s">
        <v>49</v>
      </c>
      <c r="C44" s="127" t="e">
        <f>SUMIF('[1]30221'!$B$3:$C$162,'2.5'!B37,'[1]30221'!$C$3:$C$162)</f>
        <v>#VALUE!</v>
      </c>
      <c r="D44" s="127">
        <v>0</v>
      </c>
      <c r="E44" s="127">
        <v>11050.807000000001</v>
      </c>
      <c r="F44" s="127">
        <v>0</v>
      </c>
      <c r="G44" s="127">
        <v>11050.807000000001</v>
      </c>
      <c r="H44" s="134">
        <f t="shared" si="2"/>
        <v>0</v>
      </c>
      <c r="I44" s="137">
        <f t="shared" si="3"/>
        <v>1</v>
      </c>
    </row>
    <row r="45" spans="1:9" x14ac:dyDescent="0.25">
      <c r="A45" s="128">
        <f t="array" ref="A45">VLOOKUP(B45,'1.1'!$B$5:$V$89,21,FALSE)</f>
        <v>41</v>
      </c>
      <c r="B45" s="78" t="s">
        <v>50</v>
      </c>
      <c r="C45" s="127" t="e">
        <f>SUMIF('[1]30221'!$B$3:$C$162,'2.5'!B38,'[1]30221'!$C$3:$C$162)</f>
        <v>#VALUE!</v>
      </c>
      <c r="D45" s="127">
        <v>0</v>
      </c>
      <c r="E45" s="127">
        <v>14478.013000000003</v>
      </c>
      <c r="F45" s="127">
        <v>0</v>
      </c>
      <c r="G45" s="127">
        <v>14478.013000000003</v>
      </c>
      <c r="H45" s="134">
        <f t="shared" si="2"/>
        <v>0</v>
      </c>
      <c r="I45" s="137">
        <f t="shared" si="3"/>
        <v>1</v>
      </c>
    </row>
    <row r="46" spans="1:9" x14ac:dyDescent="0.25">
      <c r="A46" s="128">
        <f t="array" ref="A46">VLOOKUP(B46,'1.1'!$B$5:$V$89,21,FALSE)</f>
        <v>42</v>
      </c>
      <c r="B46" s="78" t="s">
        <v>51</v>
      </c>
      <c r="C46" s="127" t="e">
        <f>SUMIF('[1]30221'!$B$3:$C$162,'2.5'!B39,'[1]30221'!$C$3:$C$162)</f>
        <v>#VALUE!</v>
      </c>
      <c r="D46" s="127">
        <v>0</v>
      </c>
      <c r="E46" s="127">
        <v>14472.445400000001</v>
      </c>
      <c r="F46" s="127">
        <v>0</v>
      </c>
      <c r="G46" s="127">
        <v>14472.445400000001</v>
      </c>
      <c r="H46" s="134">
        <f t="shared" si="2"/>
        <v>0</v>
      </c>
      <c r="I46" s="137">
        <f t="shared" si="3"/>
        <v>1</v>
      </c>
    </row>
    <row r="47" spans="1:9" x14ac:dyDescent="0.25">
      <c r="A47" s="128">
        <f t="array" ref="A47">VLOOKUP(B47,'1.1'!$B$5:$V$89,21,FALSE)</f>
        <v>43</v>
      </c>
      <c r="B47" s="78" t="s">
        <v>52</v>
      </c>
      <c r="C47" s="127" t="e">
        <f>SUMIF('[1]30221'!$B$3:$C$162,'2.5'!B41,'[1]30221'!$C$3:$C$162)</f>
        <v>#VALUE!</v>
      </c>
      <c r="D47" s="127">
        <v>0</v>
      </c>
      <c r="E47" s="127">
        <v>12259.9031</v>
      </c>
      <c r="F47" s="127">
        <v>0</v>
      </c>
      <c r="G47" s="127">
        <v>12259.9031</v>
      </c>
      <c r="H47" s="134">
        <f t="shared" si="2"/>
        <v>0</v>
      </c>
      <c r="I47" s="137">
        <f t="shared" si="3"/>
        <v>1</v>
      </c>
    </row>
    <row r="48" spans="1:9" x14ac:dyDescent="0.25">
      <c r="A48" s="128">
        <f t="array" ref="A48">VLOOKUP(B48,'1.1'!$B$5:$V$89,21,FALSE)</f>
        <v>44</v>
      </c>
      <c r="B48" s="78" t="s">
        <v>53</v>
      </c>
      <c r="C48" s="127" t="e">
        <f>SUMIF('[1]30221'!$B$3:$C$162,'2.5'!B43,'[1]30221'!$C$3:$C$162)</f>
        <v>#VALUE!</v>
      </c>
      <c r="D48" s="127">
        <v>0</v>
      </c>
      <c r="E48" s="127">
        <v>15220.036300000003</v>
      </c>
      <c r="F48" s="127">
        <v>0</v>
      </c>
      <c r="G48" s="127">
        <v>15220.036300000003</v>
      </c>
      <c r="H48" s="134">
        <f t="shared" si="2"/>
        <v>0</v>
      </c>
      <c r="I48" s="137">
        <f t="shared" si="3"/>
        <v>1</v>
      </c>
    </row>
    <row r="49" spans="1:9" x14ac:dyDescent="0.25">
      <c r="A49" s="128">
        <f t="array" ref="A49">VLOOKUP(B49,'1.1'!$B$5:$V$89,21,FALSE)</f>
        <v>45</v>
      </c>
      <c r="B49" s="78" t="s">
        <v>54</v>
      </c>
      <c r="C49" s="127" t="e">
        <f>SUMIF('[1]30221'!$B$3:$C$162,'2.5'!B44,'[1]30221'!$C$3:$C$162)</f>
        <v>#VALUE!</v>
      </c>
      <c r="D49" s="127">
        <v>0</v>
      </c>
      <c r="E49" s="127">
        <v>20786.2755</v>
      </c>
      <c r="F49" s="127">
        <v>0</v>
      </c>
      <c r="G49" s="127">
        <v>20786.2755</v>
      </c>
      <c r="H49" s="134">
        <f t="shared" si="2"/>
        <v>0</v>
      </c>
      <c r="I49" s="137">
        <f t="shared" si="3"/>
        <v>1</v>
      </c>
    </row>
    <row r="50" spans="1:9" x14ac:dyDescent="0.25">
      <c r="A50" s="128">
        <f t="array" ref="A50">VLOOKUP(B50,'1.1'!$B$5:$V$89,21,FALSE)</f>
        <v>46</v>
      </c>
      <c r="B50" s="78" t="s">
        <v>55</v>
      </c>
      <c r="C50" s="127" t="e">
        <f>SUMIF('[1]30221'!$B$3:$C$162,'2.5'!B45,'[1]30221'!$C$3:$C$162)</f>
        <v>#VALUE!</v>
      </c>
      <c r="D50" s="127">
        <v>0</v>
      </c>
      <c r="E50" s="127">
        <v>13814.4923</v>
      </c>
      <c r="F50" s="127">
        <v>0</v>
      </c>
      <c r="G50" s="127">
        <v>13814.4923</v>
      </c>
      <c r="H50" s="134">
        <f t="shared" si="2"/>
        <v>0</v>
      </c>
      <c r="I50" s="137">
        <f t="shared" si="3"/>
        <v>1</v>
      </c>
    </row>
    <row r="51" spans="1:9" x14ac:dyDescent="0.25">
      <c r="A51" s="128">
        <f t="array" ref="A51">VLOOKUP(B51,'1.1'!$B$5:$V$89,21,FALSE)</f>
        <v>47</v>
      </c>
      <c r="B51" s="78" t="s">
        <v>56</v>
      </c>
      <c r="C51" s="127" t="e">
        <f>SUMIF('[1]30221'!$B$3:$C$162,'2.5'!B47,'[1]30221'!$C$3:$C$162)</f>
        <v>#VALUE!</v>
      </c>
      <c r="D51" s="127">
        <v>0</v>
      </c>
      <c r="E51" s="127">
        <v>9874.1882000000005</v>
      </c>
      <c r="F51" s="127">
        <v>0</v>
      </c>
      <c r="G51" s="127">
        <v>9874.1882000000005</v>
      </c>
      <c r="H51" s="134">
        <f t="shared" si="2"/>
        <v>0</v>
      </c>
      <c r="I51" s="137">
        <f t="shared" si="3"/>
        <v>1</v>
      </c>
    </row>
    <row r="52" spans="1:9" x14ac:dyDescent="0.25">
      <c r="A52" s="128">
        <f t="array" ref="A52">VLOOKUP(B52,'1.1'!$B$5:$V$89,21,FALSE)</f>
        <v>48</v>
      </c>
      <c r="B52" s="78" t="s">
        <v>57</v>
      </c>
      <c r="C52" s="127" t="e">
        <f>SUMIF('[1]30221'!$B$3:$C$162,'2.5'!B48,'[1]30221'!$C$3:$C$162)</f>
        <v>#VALUE!</v>
      </c>
      <c r="D52" s="127">
        <v>0</v>
      </c>
      <c r="E52" s="127">
        <v>11452.431399999998</v>
      </c>
      <c r="F52" s="127">
        <v>0</v>
      </c>
      <c r="G52" s="127">
        <v>11452.431399999998</v>
      </c>
      <c r="H52" s="134">
        <f t="shared" si="2"/>
        <v>0</v>
      </c>
      <c r="I52" s="137">
        <f t="shared" si="3"/>
        <v>1</v>
      </c>
    </row>
    <row r="53" spans="1:9" x14ac:dyDescent="0.25">
      <c r="A53" s="128">
        <f t="array" ref="A53">VLOOKUP(B53,'1.1'!$B$5:$V$89,21,FALSE)</f>
        <v>49</v>
      </c>
      <c r="B53" s="78" t="s">
        <v>58</v>
      </c>
      <c r="C53" s="127" t="e">
        <f>SUMIF('[1]30221'!$B$3:$C$162,'2.5'!B49,'[1]30221'!$C$3:$C$162)</f>
        <v>#VALUE!</v>
      </c>
      <c r="D53" s="127">
        <v>0</v>
      </c>
      <c r="E53" s="127">
        <v>14448.127700000001</v>
      </c>
      <c r="F53" s="127">
        <v>0</v>
      </c>
      <c r="G53" s="127">
        <v>14448.127700000001</v>
      </c>
      <c r="H53" s="134">
        <f t="shared" si="2"/>
        <v>0</v>
      </c>
      <c r="I53" s="137">
        <f t="shared" si="3"/>
        <v>1</v>
      </c>
    </row>
    <row r="54" spans="1:9" x14ac:dyDescent="0.25">
      <c r="A54" s="128">
        <f t="array" ref="A54">VLOOKUP(B54,'1.1'!$B$5:$V$89,21,FALSE)</f>
        <v>50</v>
      </c>
      <c r="B54" s="78" t="s">
        <v>59</v>
      </c>
      <c r="C54" s="127" t="e">
        <f>SUMIF('[1]30221'!$B$3:$C$162,'2.5'!B50,'[1]30221'!$C$3:$C$162)</f>
        <v>#VALUE!</v>
      </c>
      <c r="D54" s="127">
        <v>0</v>
      </c>
      <c r="E54" s="127">
        <v>7856.9403000000002</v>
      </c>
      <c r="F54" s="127">
        <v>0</v>
      </c>
      <c r="G54" s="127">
        <v>7856.9403000000002</v>
      </c>
      <c r="H54" s="134">
        <f t="shared" si="2"/>
        <v>0</v>
      </c>
      <c r="I54" s="137">
        <f t="shared" si="3"/>
        <v>1</v>
      </c>
    </row>
    <row r="55" spans="1:9" x14ac:dyDescent="0.25">
      <c r="A55" s="128">
        <f t="array" ref="A55">VLOOKUP(B55,'1.1'!$B$5:$V$89,21,FALSE)</f>
        <v>51</v>
      </c>
      <c r="B55" s="78" t="s">
        <v>60</v>
      </c>
      <c r="C55" s="127" t="e">
        <f>SUMIF('[1]30221'!$B$3:$C$162,'2.5'!B51,'[1]30221'!$C$3:$C$162)</f>
        <v>#VALUE!</v>
      </c>
      <c r="D55" s="127">
        <v>0</v>
      </c>
      <c r="E55" s="127">
        <v>12018.796899999999</v>
      </c>
      <c r="F55" s="127">
        <v>0</v>
      </c>
      <c r="G55" s="127">
        <v>12018.796899999999</v>
      </c>
      <c r="H55" s="134">
        <f t="shared" si="2"/>
        <v>0</v>
      </c>
      <c r="I55" s="137">
        <f t="shared" si="3"/>
        <v>1</v>
      </c>
    </row>
    <row r="56" spans="1:9" x14ac:dyDescent="0.25">
      <c r="A56" s="128">
        <f t="array" ref="A56">VLOOKUP(B56,'1.1'!$B$5:$V$89,21,FALSE)</f>
        <v>52</v>
      </c>
      <c r="B56" s="78" t="s">
        <v>61</v>
      </c>
      <c r="C56" s="127" t="e">
        <f>SUMIF('[1]30221'!$B$3:$C$162,'2.5'!B52,'[1]30221'!$C$3:$C$162)</f>
        <v>#VALUE!</v>
      </c>
      <c r="D56" s="127">
        <v>0</v>
      </c>
      <c r="E56" s="127">
        <v>31311.004790000003</v>
      </c>
      <c r="F56" s="127">
        <v>0</v>
      </c>
      <c r="G56" s="127">
        <v>11031.635510000002</v>
      </c>
      <c r="H56" s="134">
        <f t="shared" si="2"/>
        <v>0</v>
      </c>
      <c r="I56" s="137">
        <f t="shared" si="3"/>
        <v>1</v>
      </c>
    </row>
    <row r="57" spans="1:9" x14ac:dyDescent="0.25">
      <c r="A57" s="128">
        <f t="array" ref="A57">VLOOKUP(B57,'1.1'!$B$5:$V$89,21,FALSE)</f>
        <v>53</v>
      </c>
      <c r="B57" s="78" t="s">
        <v>62</v>
      </c>
      <c r="C57" s="127" t="e">
        <f>SUMIF('[1]30221'!$B$3:$C$162,'2.5'!B53,'[1]30221'!$C$3:$C$162)</f>
        <v>#VALUE!</v>
      </c>
      <c r="D57" s="127">
        <v>0</v>
      </c>
      <c r="E57" s="127">
        <v>8933.2268000000004</v>
      </c>
      <c r="F57" s="127">
        <v>0</v>
      </c>
      <c r="G57" s="127">
        <v>8933.2268000000004</v>
      </c>
      <c r="H57" s="134">
        <f t="shared" si="2"/>
        <v>0</v>
      </c>
      <c r="I57" s="137">
        <f t="shared" si="3"/>
        <v>1</v>
      </c>
    </row>
    <row r="58" spans="1:9" x14ac:dyDescent="0.25">
      <c r="A58" s="128">
        <f t="array" ref="A58">VLOOKUP(B58,'1.1'!$B$5:$V$89,21,FALSE)</f>
        <v>54</v>
      </c>
      <c r="B58" s="78" t="s">
        <v>63</v>
      </c>
      <c r="C58" s="127" t="e">
        <f>SUMIF('[1]30221'!$B$3:$C$162,'2.5'!B36,'[1]30221'!$C$3:$C$162)</f>
        <v>#VALUE!</v>
      </c>
      <c r="D58" s="127">
        <v>0</v>
      </c>
      <c r="E58" s="127">
        <v>29492.609000000004</v>
      </c>
      <c r="F58" s="127">
        <v>0</v>
      </c>
      <c r="G58" s="127">
        <v>29492.609000000004</v>
      </c>
      <c r="H58" s="134">
        <f t="shared" si="2"/>
        <v>0</v>
      </c>
      <c r="I58" s="137">
        <f t="shared" si="3"/>
        <v>1</v>
      </c>
    </row>
    <row r="59" spans="1:9" x14ac:dyDescent="0.25">
      <c r="A59" s="128">
        <f t="array" ref="A59">VLOOKUP(B59,'1.1'!$B$5:$V$89,21,FALSE)</f>
        <v>55</v>
      </c>
      <c r="B59" s="78" t="s">
        <v>64</v>
      </c>
      <c r="C59" s="127" t="e">
        <f>SUMIF('[1]30221'!$B$3:$C$162,'2.5'!B54,'[1]30221'!$C$3:$C$162)</f>
        <v>#VALUE!</v>
      </c>
      <c r="D59" s="127">
        <v>0</v>
      </c>
      <c r="E59" s="127">
        <v>12131.0792</v>
      </c>
      <c r="F59" s="127">
        <v>0</v>
      </c>
      <c r="G59" s="127">
        <v>12131.0792</v>
      </c>
      <c r="H59" s="134">
        <f t="shared" si="2"/>
        <v>0</v>
      </c>
      <c r="I59" s="137">
        <f t="shared" si="3"/>
        <v>1</v>
      </c>
    </row>
    <row r="60" spans="1:9" x14ac:dyDescent="0.25">
      <c r="A60" s="128">
        <f t="array" ref="A60">VLOOKUP(B60,'1.1'!$B$5:$V$89,21,FALSE)</f>
        <v>56</v>
      </c>
      <c r="B60" s="78" t="s">
        <v>65</v>
      </c>
      <c r="C60" s="127" t="e">
        <f>SUMIF('[1]30221'!$B$3:$C$162,'2.5'!B55,'[1]30221'!$C$3:$C$162)</f>
        <v>#VALUE!</v>
      </c>
      <c r="D60" s="127">
        <v>0</v>
      </c>
      <c r="E60" s="127">
        <v>27345.910299999996</v>
      </c>
      <c r="F60" s="127">
        <v>0</v>
      </c>
      <c r="G60" s="127">
        <v>27345.910299999996</v>
      </c>
      <c r="H60" s="134">
        <f t="shared" si="2"/>
        <v>0</v>
      </c>
      <c r="I60" s="137">
        <f t="shared" si="3"/>
        <v>1</v>
      </c>
    </row>
    <row r="61" spans="1:9" x14ac:dyDescent="0.25">
      <c r="A61" s="128">
        <f t="array" ref="A61">VLOOKUP(B61,'1.1'!$B$5:$V$89,21,FALSE)</f>
        <v>57</v>
      </c>
      <c r="B61" s="78" t="s">
        <v>66</v>
      </c>
      <c r="C61" s="127" t="e">
        <f>SUMIF('[1]30221'!$B$3:$C$162,'2.5'!B56,'[1]30221'!$C$3:$C$162)</f>
        <v>#VALUE!</v>
      </c>
      <c r="D61" s="127">
        <v>0</v>
      </c>
      <c r="E61" s="127">
        <v>16915.190500000001</v>
      </c>
      <c r="F61" s="127">
        <v>0</v>
      </c>
      <c r="G61" s="127">
        <v>16915.190500000001</v>
      </c>
      <c r="H61" s="134">
        <f t="shared" si="2"/>
        <v>0</v>
      </c>
      <c r="I61" s="137">
        <f t="shared" si="3"/>
        <v>1</v>
      </c>
    </row>
    <row r="62" spans="1:9" x14ac:dyDescent="0.25">
      <c r="A62" s="128">
        <f t="array" ref="A62">VLOOKUP(B62,'1.1'!$B$5:$V$89,21,FALSE)</f>
        <v>58</v>
      </c>
      <c r="B62" s="78" t="s">
        <v>67</v>
      </c>
      <c r="C62" s="127" t="e">
        <f>SUMIF('[1]30221'!$B$3:$C$162,'2.5'!B57,'[1]30221'!$C$3:$C$162)</f>
        <v>#VALUE!</v>
      </c>
      <c r="D62" s="127">
        <v>0</v>
      </c>
      <c r="E62" s="127">
        <v>15442.523600000004</v>
      </c>
      <c r="F62" s="127">
        <v>0</v>
      </c>
      <c r="G62" s="127">
        <v>15442.523600000004</v>
      </c>
      <c r="H62" s="134">
        <f t="shared" si="2"/>
        <v>0</v>
      </c>
      <c r="I62" s="137">
        <f t="shared" si="3"/>
        <v>1</v>
      </c>
    </row>
    <row r="63" spans="1:9" x14ac:dyDescent="0.25">
      <c r="A63" s="128">
        <f t="array" ref="A63">VLOOKUP(B63,'1.1'!$B$5:$V$89,21,FALSE)</f>
        <v>59</v>
      </c>
      <c r="B63" s="78" t="s">
        <v>68</v>
      </c>
      <c r="C63" s="127" t="e">
        <f>SUMIF('[1]30221'!$B$3:$C$162,'2.5'!B58,'[1]30221'!$C$3:$C$162)</f>
        <v>#VALUE!</v>
      </c>
      <c r="D63" s="127">
        <v>0</v>
      </c>
      <c r="E63" s="127">
        <v>10396.787100000001</v>
      </c>
      <c r="F63" s="127">
        <v>0</v>
      </c>
      <c r="G63" s="127">
        <v>10396.787100000001</v>
      </c>
      <c r="H63" s="134">
        <f t="shared" si="2"/>
        <v>0</v>
      </c>
      <c r="I63" s="137">
        <f t="shared" si="3"/>
        <v>1</v>
      </c>
    </row>
    <row r="64" spans="1:9" x14ac:dyDescent="0.25">
      <c r="A64" s="128">
        <f t="array" ref="A64">VLOOKUP(B64,'1.1'!$B$5:$V$89,21,FALSE)</f>
        <v>60</v>
      </c>
      <c r="B64" s="78" t="s">
        <v>69</v>
      </c>
      <c r="C64" s="127" t="e">
        <f>SUMIF('[1]30221'!$B$3:$C$162,'2.5'!B59,'[1]30221'!$C$3:$C$162)</f>
        <v>#VALUE!</v>
      </c>
      <c r="D64" s="127">
        <v>0</v>
      </c>
      <c r="E64" s="127">
        <v>31235.799900000002</v>
      </c>
      <c r="F64" s="127">
        <v>0</v>
      </c>
      <c r="G64" s="127">
        <v>31235.799900000002</v>
      </c>
      <c r="H64" s="134">
        <f t="shared" si="2"/>
        <v>0</v>
      </c>
      <c r="I64" s="137">
        <f t="shared" si="3"/>
        <v>1</v>
      </c>
    </row>
    <row r="65" spans="1:9" x14ac:dyDescent="0.25">
      <c r="A65" s="128">
        <f t="array" ref="A65">VLOOKUP(B65,'1.1'!$B$5:$V$89,21,FALSE)</f>
        <v>61</v>
      </c>
      <c r="B65" s="78" t="s">
        <v>70</v>
      </c>
      <c r="C65" s="127" t="e">
        <f>SUMIF('[1]30221'!$B$3:$C$162,'2.5'!B61,'[1]30221'!$C$3:$C$162)</f>
        <v>#VALUE!</v>
      </c>
      <c r="D65" s="127">
        <v>0</v>
      </c>
      <c r="E65" s="127">
        <v>12005.044399999999</v>
      </c>
      <c r="F65" s="127">
        <v>0</v>
      </c>
      <c r="G65" s="127">
        <v>12005.044399999999</v>
      </c>
      <c r="H65" s="134">
        <f t="shared" si="2"/>
        <v>0</v>
      </c>
      <c r="I65" s="137">
        <f t="shared" si="3"/>
        <v>1</v>
      </c>
    </row>
    <row r="66" spans="1:9" x14ac:dyDescent="0.25">
      <c r="A66" s="128">
        <f t="array" ref="A66">VLOOKUP(B66,'1.1'!$B$5:$V$89,21,FALSE)</f>
        <v>62</v>
      </c>
      <c r="B66" s="78" t="s">
        <v>71</v>
      </c>
      <c r="C66" s="127" t="e">
        <f>SUMIF('[1]30221'!$B$3:$C$162,'2.5'!B62,'[1]30221'!$C$3:$C$162)</f>
        <v>#VALUE!</v>
      </c>
      <c r="D66" s="127">
        <v>0</v>
      </c>
      <c r="E66" s="127">
        <v>34630.796600000001</v>
      </c>
      <c r="F66" s="127">
        <v>0</v>
      </c>
      <c r="G66" s="127">
        <v>34630.796600000001</v>
      </c>
      <c r="H66" s="134">
        <f t="shared" si="2"/>
        <v>0</v>
      </c>
      <c r="I66" s="137">
        <f t="shared" si="3"/>
        <v>1</v>
      </c>
    </row>
    <row r="67" spans="1:9" x14ac:dyDescent="0.25">
      <c r="A67" s="128">
        <f t="array" ref="A67">VLOOKUP(B67,'1.1'!$B$5:$V$89,21,FALSE)</f>
        <v>63</v>
      </c>
      <c r="B67" s="78" t="s">
        <v>72</v>
      </c>
      <c r="C67" s="127" t="e">
        <f>SUMIF('[1]30221'!$B$3:$C$162,'2.5'!B63,'[1]30221'!$C$3:$C$162)</f>
        <v>#VALUE!</v>
      </c>
      <c r="D67" s="127">
        <v>0</v>
      </c>
      <c r="E67" s="127">
        <v>9435.16</v>
      </c>
      <c r="F67" s="127">
        <v>0</v>
      </c>
      <c r="G67" s="127">
        <v>9435.16</v>
      </c>
      <c r="H67" s="134">
        <f t="shared" si="2"/>
        <v>0</v>
      </c>
      <c r="I67" s="137">
        <f t="shared" si="3"/>
        <v>1</v>
      </c>
    </row>
    <row r="68" spans="1:9" x14ac:dyDescent="0.25">
      <c r="A68" s="128">
        <f t="array" ref="A68">VLOOKUP(B68,'1.1'!$B$5:$V$89,21,FALSE)</f>
        <v>64</v>
      </c>
      <c r="B68" s="78" t="s">
        <v>73</v>
      </c>
      <c r="C68" s="127" t="e">
        <f>SUMIF('[1]30221'!$B$3:$C$162,'2.5'!B46,'[1]30221'!$C$3:$C$162)</f>
        <v>#VALUE!</v>
      </c>
      <c r="D68" s="127">
        <v>0</v>
      </c>
      <c r="E68" s="127">
        <v>14868.695599999999</v>
      </c>
      <c r="F68" s="127">
        <v>0</v>
      </c>
      <c r="G68" s="127">
        <v>14868.695599999999</v>
      </c>
      <c r="H68" s="134">
        <f t="shared" si="2"/>
        <v>0</v>
      </c>
      <c r="I68" s="137">
        <f t="shared" si="3"/>
        <v>1</v>
      </c>
    </row>
    <row r="69" spans="1:9" x14ac:dyDescent="0.25">
      <c r="A69" s="128">
        <f t="array" ref="A69">VLOOKUP(B69,'1.1'!$B$5:$V$89,21,FALSE)</f>
        <v>65</v>
      </c>
      <c r="B69" s="78" t="s">
        <v>74</v>
      </c>
      <c r="C69" s="127" t="e">
        <f>SUMIF('[1]30221'!$B$3:$C$162,'2.5'!B64,'[1]30221'!$C$3:$C$162)</f>
        <v>#VALUE!</v>
      </c>
      <c r="D69" s="127">
        <v>0</v>
      </c>
      <c r="E69" s="127">
        <v>12058.7909</v>
      </c>
      <c r="F69" s="127">
        <v>0</v>
      </c>
      <c r="G69" s="127">
        <v>12058.7909</v>
      </c>
      <c r="H69" s="134">
        <f t="shared" ref="H69:H89" si="4">ROUND(D69/G69*100,2)</f>
        <v>0</v>
      </c>
      <c r="I69" s="137">
        <f t="shared" ref="I69:I89" si="5">IF(H69&lt;=0.002,1,0)</f>
        <v>1</v>
      </c>
    </row>
    <row r="70" spans="1:9" x14ac:dyDescent="0.25">
      <c r="A70" s="128">
        <f t="array" ref="A70">VLOOKUP(B70,'1.1'!$B$5:$V$89,21,FALSE)</f>
        <v>66</v>
      </c>
      <c r="B70" s="78" t="s">
        <v>75</v>
      </c>
      <c r="C70" s="127" t="e">
        <f>SUMIF('[1]30221'!$B$3:$C$162,'2.5'!B65,'[1]30221'!$C$3:$C$162)</f>
        <v>#VALUE!</v>
      </c>
      <c r="D70" s="127">
        <v>0</v>
      </c>
      <c r="E70" s="127">
        <v>10081.4352</v>
      </c>
      <c r="F70" s="127">
        <v>0</v>
      </c>
      <c r="G70" s="127">
        <v>10081.4352</v>
      </c>
      <c r="H70" s="134">
        <f t="shared" si="4"/>
        <v>0</v>
      </c>
      <c r="I70" s="137">
        <f t="shared" si="5"/>
        <v>1</v>
      </c>
    </row>
    <row r="71" spans="1:9" x14ac:dyDescent="0.25">
      <c r="A71" s="128">
        <f t="array" ref="A71">VLOOKUP(B71,'1.1'!$B$5:$V$89,21,FALSE)</f>
        <v>67</v>
      </c>
      <c r="B71" s="78" t="s">
        <v>76</v>
      </c>
      <c r="C71" s="127" t="e">
        <f>SUMIF('[1]30221'!$B$3:$C$162,'2.5'!B66,'[1]30221'!$C$3:$C$162)</f>
        <v>#VALUE!</v>
      </c>
      <c r="D71" s="127">
        <v>0</v>
      </c>
      <c r="E71" s="127">
        <v>30554.821400000001</v>
      </c>
      <c r="F71" s="127">
        <v>0</v>
      </c>
      <c r="G71" s="127">
        <v>30554.821400000001</v>
      </c>
      <c r="H71" s="134">
        <f t="shared" si="4"/>
        <v>0</v>
      </c>
      <c r="I71" s="137">
        <f t="shared" si="5"/>
        <v>1</v>
      </c>
    </row>
    <row r="72" spans="1:9" x14ac:dyDescent="0.25">
      <c r="A72" s="128">
        <f t="array" ref="A72">VLOOKUP(B72,'1.1'!$B$5:$V$89,21,FALSE)</f>
        <v>68</v>
      </c>
      <c r="B72" s="78" t="s">
        <v>77</v>
      </c>
      <c r="C72" s="127" t="e">
        <f>SUMIF('[1]30221'!$B$3:$C$162,'2.5'!B67,'[1]30221'!$C$3:$C$162)</f>
        <v>#VALUE!</v>
      </c>
      <c r="D72" s="127">
        <v>0</v>
      </c>
      <c r="E72" s="127">
        <v>7692.0464000000011</v>
      </c>
      <c r="F72" s="127">
        <v>0</v>
      </c>
      <c r="G72" s="127">
        <v>7692.0464000000011</v>
      </c>
      <c r="H72" s="134">
        <f t="shared" si="4"/>
        <v>0</v>
      </c>
      <c r="I72" s="137">
        <f t="shared" si="5"/>
        <v>1</v>
      </c>
    </row>
    <row r="73" spans="1:9" x14ac:dyDescent="0.25">
      <c r="A73" s="128">
        <f t="array" ref="A73">VLOOKUP(B73,'1.1'!$B$5:$V$89,21,FALSE)</f>
        <v>69</v>
      </c>
      <c r="B73" s="78" t="s">
        <v>78</v>
      </c>
      <c r="C73" s="127" t="e">
        <f>SUMIF('[1]30221'!$B$3:$C$162,'2.5'!B68,'[1]30221'!$C$3:$C$162)</f>
        <v>#VALUE!</v>
      </c>
      <c r="D73" s="127">
        <v>0</v>
      </c>
      <c r="E73" s="127">
        <v>10555.500199999999</v>
      </c>
      <c r="F73" s="127">
        <v>0</v>
      </c>
      <c r="G73" s="127">
        <v>10555.500199999999</v>
      </c>
      <c r="H73" s="134">
        <f t="shared" si="4"/>
        <v>0</v>
      </c>
      <c r="I73" s="137">
        <f t="shared" si="5"/>
        <v>1</v>
      </c>
    </row>
    <row r="74" spans="1:9" x14ac:dyDescent="0.25">
      <c r="A74" s="128">
        <f t="array" ref="A74">VLOOKUP(B74,'1.1'!$B$5:$V$89,21,FALSE)</f>
        <v>70</v>
      </c>
      <c r="B74" s="78" t="s">
        <v>79</v>
      </c>
      <c r="C74" s="127" t="e">
        <f>SUMIF('[1]30221'!$B$3:$C$162,'2.5'!B40,'[1]30221'!$C$3:$C$162)</f>
        <v>#VALUE!</v>
      </c>
      <c r="D74" s="127">
        <v>0</v>
      </c>
      <c r="E74" s="127">
        <v>16609.875300000003</v>
      </c>
      <c r="F74" s="127">
        <v>0</v>
      </c>
      <c r="G74" s="127">
        <v>16609.875300000003</v>
      </c>
      <c r="H74" s="134">
        <f t="shared" si="4"/>
        <v>0</v>
      </c>
      <c r="I74" s="137">
        <f t="shared" si="5"/>
        <v>1</v>
      </c>
    </row>
    <row r="75" spans="1:9" x14ac:dyDescent="0.25">
      <c r="A75" s="128">
        <f t="array" ref="A75">VLOOKUP(B75,'1.1'!$B$5:$V$89,21,FALSE)</f>
        <v>71</v>
      </c>
      <c r="B75" s="78" t="s">
        <v>80</v>
      </c>
      <c r="C75" s="127" t="e">
        <f>SUMIF('[1]30221'!$B$3:$C$162,'2.5'!B69,'[1]30221'!$C$3:$C$162)</f>
        <v>#VALUE!</v>
      </c>
      <c r="D75" s="127">
        <v>0</v>
      </c>
      <c r="E75" s="127">
        <v>13514.784200000002</v>
      </c>
      <c r="F75" s="127">
        <v>0</v>
      </c>
      <c r="G75" s="127">
        <v>13514.784200000002</v>
      </c>
      <c r="H75" s="134">
        <f t="shared" si="4"/>
        <v>0</v>
      </c>
      <c r="I75" s="137">
        <f t="shared" si="5"/>
        <v>1</v>
      </c>
    </row>
    <row r="76" spans="1:9" x14ac:dyDescent="0.25">
      <c r="A76" s="128">
        <f t="array" ref="A76">VLOOKUP(B76,'1.1'!$B$5:$V$89,21,FALSE)</f>
        <v>72</v>
      </c>
      <c r="B76" s="78" t="s">
        <v>81</v>
      </c>
      <c r="C76" s="127" t="e">
        <f>SUMIF('[1]30221'!$B$3:$C$162,'2.5'!B70,'[1]30221'!$C$3:$C$162)</f>
        <v>#VALUE!</v>
      </c>
      <c r="D76" s="127">
        <v>0</v>
      </c>
      <c r="E76" s="127">
        <v>14022.279600000002</v>
      </c>
      <c r="F76" s="127">
        <v>0</v>
      </c>
      <c r="G76" s="127">
        <v>14022.279600000002</v>
      </c>
      <c r="H76" s="134">
        <f t="shared" si="4"/>
        <v>0</v>
      </c>
      <c r="I76" s="137">
        <f t="shared" si="5"/>
        <v>1</v>
      </c>
    </row>
    <row r="77" spans="1:9" x14ac:dyDescent="0.25">
      <c r="A77" s="128">
        <f t="array" ref="A77">VLOOKUP(B77,'1.1'!$B$5:$V$89,21,FALSE)</f>
        <v>73</v>
      </c>
      <c r="B77" s="78" t="s">
        <v>82</v>
      </c>
      <c r="C77" s="127" t="e">
        <f>SUMIF('[1]30221'!$B$3:$C$162,'2.5'!B71,'[1]30221'!$C$3:$C$162)</f>
        <v>#VALUE!</v>
      </c>
      <c r="D77" s="127">
        <v>68.933199999999999</v>
      </c>
      <c r="E77" s="127">
        <v>5894.4250000000011</v>
      </c>
      <c r="F77" s="127">
        <v>0</v>
      </c>
      <c r="G77" s="127">
        <v>5894.4250000000011</v>
      </c>
      <c r="H77" s="134">
        <f t="shared" si="4"/>
        <v>1.17</v>
      </c>
      <c r="I77" s="137">
        <f t="shared" si="5"/>
        <v>0</v>
      </c>
    </row>
    <row r="78" spans="1:9" x14ac:dyDescent="0.25">
      <c r="A78" s="128">
        <f t="array" ref="A78">VLOOKUP(B78,'1.1'!$B$5:$V$89,21,FALSE)</f>
        <v>74</v>
      </c>
      <c r="B78" s="78" t="s">
        <v>83</v>
      </c>
      <c r="C78" s="127" t="e">
        <f>SUMIF('[1]30221'!$B$3:$C$162,'2.5'!B72,'[1]30221'!$C$3:$C$162)</f>
        <v>#VALUE!</v>
      </c>
      <c r="D78" s="127">
        <v>0</v>
      </c>
      <c r="E78" s="127">
        <v>11637.363600000001</v>
      </c>
      <c r="F78" s="127">
        <v>0</v>
      </c>
      <c r="G78" s="127">
        <v>11637.363600000001</v>
      </c>
      <c r="H78" s="134">
        <f t="shared" si="4"/>
        <v>0</v>
      </c>
      <c r="I78" s="137">
        <f t="shared" si="5"/>
        <v>1</v>
      </c>
    </row>
    <row r="79" spans="1:9" x14ac:dyDescent="0.25">
      <c r="A79" s="128">
        <f t="array" ref="A79">VLOOKUP(B79,'1.1'!$B$5:$V$89,21,FALSE)</f>
        <v>75</v>
      </c>
      <c r="B79" s="78" t="s">
        <v>84</v>
      </c>
      <c r="C79" s="127" t="e">
        <f>SUMIF('[1]30221'!$B$3:$C$162,'2.5'!B73,'[1]30221'!$C$3:$C$162)</f>
        <v>#VALUE!</v>
      </c>
      <c r="D79" s="127">
        <v>0</v>
      </c>
      <c r="E79" s="127">
        <v>14027.6554</v>
      </c>
      <c r="F79" s="127">
        <v>0</v>
      </c>
      <c r="G79" s="127">
        <v>14027.6554</v>
      </c>
      <c r="H79" s="134">
        <f t="shared" si="4"/>
        <v>0</v>
      </c>
      <c r="I79" s="137">
        <f t="shared" si="5"/>
        <v>1</v>
      </c>
    </row>
    <row r="80" spans="1:9" x14ac:dyDescent="0.25">
      <c r="A80" s="128">
        <f t="array" ref="A80">VLOOKUP(B80,'1.1'!$B$5:$V$89,21,FALSE)</f>
        <v>76</v>
      </c>
      <c r="B80" s="78" t="s">
        <v>85</v>
      </c>
      <c r="C80" s="127" t="e">
        <f>SUMIF('[1]30221'!$B$3:$C$162,'2.5'!B74,'[1]30221'!$C$3:$C$162)</f>
        <v>#VALUE!</v>
      </c>
      <c r="D80" s="127">
        <v>0</v>
      </c>
      <c r="E80" s="127">
        <v>11201.081699999999</v>
      </c>
      <c r="F80" s="127">
        <v>0</v>
      </c>
      <c r="G80" s="127">
        <v>11201.081699999999</v>
      </c>
      <c r="H80" s="134">
        <f t="shared" si="4"/>
        <v>0</v>
      </c>
      <c r="I80" s="137">
        <f t="shared" si="5"/>
        <v>1</v>
      </c>
    </row>
    <row r="81" spans="1:9" x14ac:dyDescent="0.25">
      <c r="A81" s="128">
        <f t="array" ref="A81">VLOOKUP(B81,'1.1'!$B$5:$V$89,21,FALSE)</f>
        <v>77</v>
      </c>
      <c r="B81" s="78" t="s">
        <v>86</v>
      </c>
      <c r="C81" s="127" t="e">
        <f>SUMIF('[1]30221'!$B$3:$C$162,'2.5'!B77,'[1]30221'!$C$3:$C$162)</f>
        <v>#VALUE!</v>
      </c>
      <c r="D81" s="127">
        <v>0</v>
      </c>
      <c r="E81" s="127">
        <v>102339.04129000001</v>
      </c>
      <c r="F81" s="127">
        <v>0</v>
      </c>
      <c r="G81" s="127">
        <v>79455.064700000003</v>
      </c>
      <c r="H81" s="134">
        <f t="shared" si="4"/>
        <v>0</v>
      </c>
      <c r="I81" s="137">
        <f t="shared" si="5"/>
        <v>1</v>
      </c>
    </row>
    <row r="82" spans="1:9" x14ac:dyDescent="0.25">
      <c r="A82" s="128">
        <f t="array" ref="A82">VLOOKUP(B82,'1.1'!$B$5:$V$89,21,FALSE)</f>
        <v>78</v>
      </c>
      <c r="B82" s="78" t="s">
        <v>87</v>
      </c>
      <c r="C82" s="127" t="e">
        <f>SUMIF('[1]30221'!$B$3:$C$162,'2.5'!B75,'[1]30221'!$C$3:$C$162)</f>
        <v>#VALUE!</v>
      </c>
      <c r="D82" s="127">
        <v>0</v>
      </c>
      <c r="E82" s="127">
        <v>14324.298300000002</v>
      </c>
      <c r="F82" s="127">
        <v>0</v>
      </c>
      <c r="G82" s="127">
        <v>14324.298300000002</v>
      </c>
      <c r="H82" s="134">
        <f t="shared" si="4"/>
        <v>0</v>
      </c>
      <c r="I82" s="137">
        <f t="shared" si="5"/>
        <v>1</v>
      </c>
    </row>
    <row r="83" spans="1:9" x14ac:dyDescent="0.25">
      <c r="A83" s="128">
        <f t="array" ref="A83">VLOOKUP(B83,'1.1'!$B$5:$V$89,21,FALSE)</f>
        <v>79</v>
      </c>
      <c r="B83" s="78" t="s">
        <v>88</v>
      </c>
      <c r="C83" s="127" t="e">
        <f>SUMIF('[1]30221'!$B$3:$C$162,'2.5'!B78,'[1]30221'!$C$3:$C$162)</f>
        <v>#VALUE!</v>
      </c>
      <c r="D83" s="127">
        <v>0</v>
      </c>
      <c r="E83" s="127">
        <v>13951.137099999993</v>
      </c>
      <c r="F83" s="127">
        <v>0</v>
      </c>
      <c r="G83" s="127">
        <v>13951.137099999993</v>
      </c>
      <c r="H83" s="134">
        <f t="shared" si="4"/>
        <v>0</v>
      </c>
      <c r="I83" s="137">
        <f t="shared" si="5"/>
        <v>1</v>
      </c>
    </row>
    <row r="84" spans="1:9" x14ac:dyDescent="0.25">
      <c r="A84" s="128">
        <f t="array" ref="A84">VLOOKUP(B84,'1.1'!$B$5:$V$89,21,FALSE)</f>
        <v>80</v>
      </c>
      <c r="B84" s="78" t="s">
        <v>89</v>
      </c>
      <c r="C84" s="127" t="e">
        <f>SUMIF('[1]30221'!$B$3:$C$162,'2.5'!B79,'[1]30221'!$C$3:$C$162)</f>
        <v>#VALUE!</v>
      </c>
      <c r="D84" s="127">
        <v>0</v>
      </c>
      <c r="E84" s="127">
        <v>75145.680500000002</v>
      </c>
      <c r="F84" s="127">
        <v>0</v>
      </c>
      <c r="G84" s="127">
        <v>75145.680500000002</v>
      </c>
      <c r="H84" s="134">
        <f t="shared" si="4"/>
        <v>0</v>
      </c>
      <c r="I84" s="137">
        <f t="shared" si="5"/>
        <v>1</v>
      </c>
    </row>
    <row r="85" spans="1:9" x14ac:dyDescent="0.25">
      <c r="A85" s="128">
        <f t="array" ref="A85">VLOOKUP(B85,'1.1'!$B$5:$V$89,21,FALSE)</f>
        <v>81</v>
      </c>
      <c r="B85" s="78" t="s">
        <v>90</v>
      </c>
      <c r="C85" s="127" t="e">
        <f>SUMIF('[1]30221'!$B$3:$C$162,'2.5'!B82,'[1]30221'!$C$3:$C$162)</f>
        <v>#VALUE!</v>
      </c>
      <c r="D85" s="127">
        <v>0</v>
      </c>
      <c r="E85" s="127">
        <v>3883.4848000000011</v>
      </c>
      <c r="F85" s="127">
        <v>0</v>
      </c>
      <c r="G85" s="127">
        <v>3883.4848000000011</v>
      </c>
      <c r="H85" s="134">
        <f t="shared" si="4"/>
        <v>0</v>
      </c>
      <c r="I85" s="137">
        <f t="shared" si="5"/>
        <v>1</v>
      </c>
    </row>
    <row r="86" spans="1:9" x14ac:dyDescent="0.25">
      <c r="A86" s="128">
        <f t="array" ref="A86">VLOOKUP(B86,'1.1'!$B$5:$V$89,21,FALSE)</f>
        <v>82</v>
      </c>
      <c r="B86" s="78" t="s">
        <v>91</v>
      </c>
      <c r="C86" s="127" t="e">
        <f>SUMIF('[1]30221'!$B$3:$C$162,'2.5'!B85,'[1]30221'!$C$3:$C$162)</f>
        <v>#VALUE!</v>
      </c>
      <c r="D86" s="127">
        <v>0</v>
      </c>
      <c r="E86" s="127">
        <v>16805.291700000002</v>
      </c>
      <c r="F86" s="127">
        <v>0</v>
      </c>
      <c r="G86" s="127">
        <v>16805.291700000002</v>
      </c>
      <c r="H86" s="134">
        <f t="shared" si="4"/>
        <v>0</v>
      </c>
      <c r="I86" s="137">
        <f t="shared" si="5"/>
        <v>1</v>
      </c>
    </row>
    <row r="87" spans="1:9" x14ac:dyDescent="0.25">
      <c r="A87" s="128">
        <f t="array" ref="A87">VLOOKUP(B87,'1.1'!$B$5:$V$89,21,FALSE)</f>
        <v>83</v>
      </c>
      <c r="B87" s="78" t="s">
        <v>92</v>
      </c>
      <c r="C87" s="127" t="e">
        <f>SUMIF('[1]30221'!$B$3:$C$162,'2.5'!B86,'[1]30221'!$C$3:$C$162)</f>
        <v>#VALUE!</v>
      </c>
      <c r="D87" s="127">
        <v>0</v>
      </c>
      <c r="E87" s="127">
        <v>11609.256799999999</v>
      </c>
      <c r="F87" s="127">
        <v>0</v>
      </c>
      <c r="G87" s="127">
        <v>11609.256799999999</v>
      </c>
      <c r="H87" s="134">
        <f t="shared" si="4"/>
        <v>0</v>
      </c>
      <c r="I87" s="137">
        <f t="shared" si="5"/>
        <v>1</v>
      </c>
    </row>
    <row r="88" spans="1:9" x14ac:dyDescent="0.25">
      <c r="A88" s="128">
        <f t="array" ref="A88">VLOOKUP(B88,'1.1'!$B$5:$V$89,21,FALSE)</f>
        <v>84</v>
      </c>
      <c r="B88" s="78" t="s">
        <v>93</v>
      </c>
      <c r="C88" s="127" t="e">
        <f>SUMIF('[1]30221'!$B$3:$C$162,'2.5'!B87,'[1]30221'!$C$3:$C$162)</f>
        <v>#VALUE!</v>
      </c>
      <c r="D88" s="127">
        <v>0</v>
      </c>
      <c r="E88" s="127">
        <v>14165.016400000002</v>
      </c>
      <c r="F88" s="127">
        <v>0</v>
      </c>
      <c r="G88" s="127">
        <v>14165.016400000002</v>
      </c>
      <c r="H88" s="134">
        <f t="shared" si="4"/>
        <v>0</v>
      </c>
      <c r="I88" s="137">
        <f t="shared" si="5"/>
        <v>1</v>
      </c>
    </row>
    <row r="89" spans="1:9" ht="21" customHeight="1" thickBot="1" x14ac:dyDescent="0.3">
      <c r="A89" s="128">
        <f t="array" ref="A89">VLOOKUP(B89,'1.1'!$B$5:$V$89,21,FALSE)</f>
        <v>85</v>
      </c>
      <c r="B89" s="78" t="s">
        <v>94</v>
      </c>
      <c r="C89" s="127" t="e">
        <f>SUMIF('[1]30221'!$B$3:$C$162,'2.5'!B76,'[1]30221'!$C$3:$C$162)</f>
        <v>#VALUE!</v>
      </c>
      <c r="D89" s="127">
        <v>0</v>
      </c>
      <c r="E89" s="127">
        <v>22357.148459999997</v>
      </c>
      <c r="F89" s="127">
        <v>0</v>
      </c>
      <c r="G89" s="127">
        <v>10399.598269999999</v>
      </c>
      <c r="H89" s="134">
        <f t="shared" si="4"/>
        <v>0</v>
      </c>
      <c r="I89" s="138">
        <f t="shared" si="5"/>
        <v>1</v>
      </c>
    </row>
  </sheetData>
  <autoFilter ref="A4:J89">
    <sortState ref="A5:J90">
      <sortCondition ref="A4:A90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selection activeCell="C16" sqref="C16"/>
    </sheetView>
  </sheetViews>
  <sheetFormatPr defaultColWidth="8.875" defaultRowHeight="15" x14ac:dyDescent="0.25"/>
  <cols>
    <col min="1" max="1" width="7" style="122" customWidth="1"/>
    <col min="2" max="2" width="50" style="122" customWidth="1"/>
    <col min="3" max="3" width="34.5" style="122" customWidth="1"/>
    <col min="4" max="4" width="25" style="122" customWidth="1"/>
    <col min="5" max="16384" width="8.875" style="122"/>
  </cols>
  <sheetData>
    <row r="1" spans="1:5" ht="45.75" customHeight="1" x14ac:dyDescent="0.25">
      <c r="A1" s="269" t="s">
        <v>150</v>
      </c>
      <c r="B1" s="269"/>
      <c r="C1" s="269"/>
      <c r="D1" s="269"/>
    </row>
    <row r="2" spans="1:5" ht="9.75" customHeight="1" thickBot="1" x14ac:dyDescent="0.3"/>
    <row r="3" spans="1:5" ht="44.1" customHeight="1" x14ac:dyDescent="0.25">
      <c r="A3" s="129" t="s">
        <v>1</v>
      </c>
      <c r="B3" s="4" t="s">
        <v>96</v>
      </c>
      <c r="C3" s="140" t="s">
        <v>149</v>
      </c>
      <c r="D3" s="135" t="s">
        <v>6</v>
      </c>
    </row>
    <row r="4" spans="1:5" x14ac:dyDescent="0.25">
      <c r="A4" s="123">
        <v>1</v>
      </c>
      <c r="B4" s="123">
        <v>2</v>
      </c>
      <c r="C4" s="140">
        <v>3</v>
      </c>
      <c r="D4" s="141">
        <v>4</v>
      </c>
    </row>
    <row r="5" spans="1:5" x14ac:dyDescent="0.25">
      <c r="A5" s="128">
        <f t="array" ref="A5">VLOOKUP(B5,'[7]1.1'!$B$5:$V$89,21,FALSE)</f>
        <v>1</v>
      </c>
      <c r="B5" s="142" t="s">
        <v>10</v>
      </c>
      <c r="C5" s="143">
        <v>0</v>
      </c>
      <c r="D5" s="137">
        <v>1</v>
      </c>
    </row>
    <row r="6" spans="1:5" x14ac:dyDescent="0.25">
      <c r="A6" s="128">
        <f t="array" ref="A6">VLOOKUP(B6,'[7]1.1'!$B$5:$V$89,21,FALSE)</f>
        <v>2</v>
      </c>
      <c r="B6" s="142" t="s">
        <v>11</v>
      </c>
      <c r="C6" s="143">
        <v>0</v>
      </c>
      <c r="D6" s="137">
        <v>1</v>
      </c>
    </row>
    <row r="7" spans="1:5" x14ac:dyDescent="0.25">
      <c r="A7" s="128">
        <f t="array" ref="A7">VLOOKUP(B7,'[7]1.1'!$B$5:$V$89,21,FALSE)</f>
        <v>3</v>
      </c>
      <c r="B7" s="142" t="s">
        <v>12</v>
      </c>
      <c r="C7" s="143">
        <v>0</v>
      </c>
      <c r="D7" s="137">
        <v>1</v>
      </c>
    </row>
    <row r="8" spans="1:5" x14ac:dyDescent="0.25">
      <c r="A8" s="128">
        <f t="array" ref="A8">VLOOKUP(B8,'[7]1.1'!$B$5:$V$89,21,FALSE)</f>
        <v>4</v>
      </c>
      <c r="B8" s="142" t="s">
        <v>13</v>
      </c>
      <c r="C8" s="143">
        <v>0</v>
      </c>
      <c r="D8" s="137">
        <v>1</v>
      </c>
    </row>
    <row r="9" spans="1:5" x14ac:dyDescent="0.25">
      <c r="A9" s="128">
        <f t="array" ref="A9">VLOOKUP(B9,'[7]1.1'!$B$5:$V$89,21,FALSE)</f>
        <v>5</v>
      </c>
      <c r="B9" s="142" t="s">
        <v>14</v>
      </c>
      <c r="C9" s="143">
        <v>0</v>
      </c>
      <c r="D9" s="137">
        <v>1</v>
      </c>
      <c r="E9" s="144"/>
    </row>
    <row r="10" spans="1:5" x14ac:dyDescent="0.25">
      <c r="A10" s="128">
        <f t="array" ref="A10">VLOOKUP(B10,'[7]1.1'!$B$5:$V$89,21,FALSE)</f>
        <v>6</v>
      </c>
      <c r="B10" s="142" t="s">
        <v>15</v>
      </c>
      <c r="C10" s="143">
        <v>0</v>
      </c>
      <c r="D10" s="137">
        <v>1</v>
      </c>
    </row>
    <row r="11" spans="1:5" x14ac:dyDescent="0.25">
      <c r="A11" s="128">
        <f t="array" ref="A11">VLOOKUP(B11,'[7]1.1'!$B$5:$V$89,21,FALSE)</f>
        <v>7</v>
      </c>
      <c r="B11" s="142" t="s">
        <v>16</v>
      </c>
      <c r="C11" s="143">
        <v>0</v>
      </c>
      <c r="D11" s="137">
        <v>1</v>
      </c>
    </row>
    <row r="12" spans="1:5" x14ac:dyDescent="0.25">
      <c r="A12" s="128">
        <f t="array" ref="A12">VLOOKUP(B12,'[7]1.1'!$B$5:$V$89,21,FALSE)</f>
        <v>8</v>
      </c>
      <c r="B12" s="142" t="s">
        <v>17</v>
      </c>
      <c r="C12" s="143">
        <v>0</v>
      </c>
      <c r="D12" s="137">
        <v>1</v>
      </c>
    </row>
    <row r="13" spans="1:5" ht="15.95" customHeight="1" x14ac:dyDescent="0.25">
      <c r="A13" s="128">
        <f t="array" ref="A13">VLOOKUP(B13,'[7]1.1'!$B$5:$V$89,21,FALSE)</f>
        <v>9</v>
      </c>
      <c r="B13" s="142" t="s">
        <v>18</v>
      </c>
      <c r="C13" s="143">
        <v>0</v>
      </c>
      <c r="D13" s="137">
        <v>1</v>
      </c>
    </row>
    <row r="14" spans="1:5" x14ac:dyDescent="0.25">
      <c r="A14" s="128">
        <f t="array" ref="A14">VLOOKUP(B14,'[7]1.1'!$B$5:$V$89,21,FALSE)</f>
        <v>10</v>
      </c>
      <c r="B14" s="142" t="s">
        <v>19</v>
      </c>
      <c r="C14" s="143">
        <v>0</v>
      </c>
      <c r="D14" s="137">
        <v>1</v>
      </c>
    </row>
    <row r="15" spans="1:5" x14ac:dyDescent="0.25">
      <c r="A15" s="128">
        <f t="array" ref="A15">VLOOKUP(B15,'[7]1.1'!$B$5:$V$89,21,FALSE)</f>
        <v>11</v>
      </c>
      <c r="B15" s="142" t="s">
        <v>20</v>
      </c>
      <c r="C15" s="143">
        <v>0</v>
      </c>
      <c r="D15" s="137">
        <v>1</v>
      </c>
    </row>
    <row r="16" spans="1:5" x14ac:dyDescent="0.25">
      <c r="A16" s="128">
        <f t="array" ref="A16">VLOOKUP(B16,'[7]1.1'!$B$5:$V$89,21,FALSE)</f>
        <v>12</v>
      </c>
      <c r="B16" s="142" t="s">
        <v>21</v>
      </c>
      <c r="C16" s="143">
        <v>0</v>
      </c>
      <c r="D16" s="137">
        <v>1</v>
      </c>
    </row>
    <row r="17" spans="1:4" x14ac:dyDescent="0.25">
      <c r="A17" s="128">
        <f t="array" ref="A17">VLOOKUP(B17,'[7]1.1'!$B$5:$V$89,21,FALSE)</f>
        <v>13</v>
      </c>
      <c r="B17" s="142" t="s">
        <v>22</v>
      </c>
      <c r="C17" s="143">
        <v>0</v>
      </c>
      <c r="D17" s="137">
        <v>1</v>
      </c>
    </row>
    <row r="18" spans="1:4" x14ac:dyDescent="0.25">
      <c r="A18" s="128">
        <f t="array" ref="A18">VLOOKUP(B18,'[7]1.1'!$B$5:$V$89,21,FALSE)</f>
        <v>14</v>
      </c>
      <c r="B18" s="142" t="s">
        <v>23</v>
      </c>
      <c r="C18" s="143">
        <v>0</v>
      </c>
      <c r="D18" s="137">
        <v>1</v>
      </c>
    </row>
    <row r="19" spans="1:4" x14ac:dyDescent="0.25">
      <c r="A19" s="128">
        <f t="array" ref="A19">VLOOKUP(B19,'[7]1.1'!$B$5:$V$89,21,FALSE)</f>
        <v>15</v>
      </c>
      <c r="B19" s="142" t="s">
        <v>24</v>
      </c>
      <c r="C19" s="143">
        <v>0</v>
      </c>
      <c r="D19" s="137">
        <v>1</v>
      </c>
    </row>
    <row r="20" spans="1:4" x14ac:dyDescent="0.25">
      <c r="A20" s="128">
        <f t="array" ref="A20">VLOOKUP(B20,'[7]1.1'!$B$5:$V$89,21,FALSE)</f>
        <v>16</v>
      </c>
      <c r="B20" s="142" t="s">
        <v>25</v>
      </c>
      <c r="C20" s="143">
        <v>551</v>
      </c>
      <c r="D20" s="137">
        <v>0</v>
      </c>
    </row>
    <row r="21" spans="1:4" x14ac:dyDescent="0.25">
      <c r="A21" s="128">
        <f t="array" ref="A21">VLOOKUP(B21,'[7]1.1'!$B$5:$V$89,21,FALSE)</f>
        <v>17</v>
      </c>
      <c r="B21" s="142" t="s">
        <v>26</v>
      </c>
      <c r="C21" s="143">
        <v>0</v>
      </c>
      <c r="D21" s="137">
        <v>1</v>
      </c>
    </row>
    <row r="22" spans="1:4" x14ac:dyDescent="0.25">
      <c r="A22" s="128">
        <f t="array" ref="A22">VLOOKUP(B22,'[7]1.1'!$B$5:$V$89,21,FALSE)</f>
        <v>18</v>
      </c>
      <c r="B22" s="142" t="s">
        <v>27</v>
      </c>
      <c r="C22" s="143">
        <v>0</v>
      </c>
      <c r="D22" s="137">
        <v>1</v>
      </c>
    </row>
    <row r="23" spans="1:4" x14ac:dyDescent="0.25">
      <c r="A23" s="128">
        <f t="array" ref="A23">VLOOKUP(B23,'[7]1.1'!$B$5:$V$89,21,FALSE)</f>
        <v>19</v>
      </c>
      <c r="B23" s="142" t="s">
        <v>28</v>
      </c>
      <c r="C23" s="143">
        <v>0</v>
      </c>
      <c r="D23" s="137">
        <v>1</v>
      </c>
    </row>
    <row r="24" spans="1:4" x14ac:dyDescent="0.25">
      <c r="A24" s="128">
        <f t="array" ref="A24">VLOOKUP(B24,'[7]1.1'!$B$5:$V$89,21,FALSE)</f>
        <v>20</v>
      </c>
      <c r="B24" s="142" t="s">
        <v>29</v>
      </c>
      <c r="C24" s="143">
        <v>0</v>
      </c>
      <c r="D24" s="137">
        <v>1</v>
      </c>
    </row>
    <row r="25" spans="1:4" x14ac:dyDescent="0.25">
      <c r="A25" s="128">
        <f t="array" ref="A25">VLOOKUP(B25,'[7]1.1'!$B$5:$V$89,21,FALSE)</f>
        <v>21</v>
      </c>
      <c r="B25" s="142" t="s">
        <v>30</v>
      </c>
      <c r="C25" s="143">
        <v>0</v>
      </c>
      <c r="D25" s="137">
        <v>1</v>
      </c>
    </row>
    <row r="26" spans="1:4" x14ac:dyDescent="0.25">
      <c r="A26" s="128">
        <f t="array" ref="A26">VLOOKUP(B26,'[7]1.1'!$B$5:$V$89,21,FALSE)</f>
        <v>22</v>
      </c>
      <c r="B26" s="142" t="s">
        <v>31</v>
      </c>
      <c r="C26" s="143">
        <v>0</v>
      </c>
      <c r="D26" s="137">
        <v>1</v>
      </c>
    </row>
    <row r="27" spans="1:4" x14ac:dyDescent="0.25">
      <c r="A27" s="128">
        <f t="array" ref="A27">VLOOKUP(B27,'[7]1.1'!$B$5:$V$89,21,FALSE)</f>
        <v>23</v>
      </c>
      <c r="B27" s="142" t="s">
        <v>32</v>
      </c>
      <c r="C27" s="143">
        <v>0</v>
      </c>
      <c r="D27" s="137">
        <v>1</v>
      </c>
    </row>
    <row r="28" spans="1:4" x14ac:dyDescent="0.25">
      <c r="A28" s="128">
        <f t="array" ref="A28">VLOOKUP(B28,'[7]1.1'!$B$5:$V$89,21,FALSE)</f>
        <v>24</v>
      </c>
      <c r="B28" s="142" t="s">
        <v>33</v>
      </c>
      <c r="C28" s="143">
        <v>0</v>
      </c>
      <c r="D28" s="137">
        <v>1</v>
      </c>
    </row>
    <row r="29" spans="1:4" x14ac:dyDescent="0.25">
      <c r="A29" s="128">
        <f t="array" ref="A29">VLOOKUP(B29,'[7]1.1'!$B$5:$V$89,21,FALSE)</f>
        <v>25</v>
      </c>
      <c r="B29" s="142" t="s">
        <v>34</v>
      </c>
      <c r="C29" s="143">
        <v>0</v>
      </c>
      <c r="D29" s="137">
        <v>1</v>
      </c>
    </row>
    <row r="30" spans="1:4" x14ac:dyDescent="0.25">
      <c r="A30" s="128">
        <f t="array" ref="A30">VLOOKUP(B30,'[7]1.1'!$B$5:$V$89,21,FALSE)</f>
        <v>26</v>
      </c>
      <c r="B30" s="142" t="s">
        <v>35</v>
      </c>
      <c r="C30" s="143">
        <v>0</v>
      </c>
      <c r="D30" s="137">
        <v>1</v>
      </c>
    </row>
    <row r="31" spans="1:4" x14ac:dyDescent="0.25">
      <c r="A31" s="128">
        <f t="array" ref="A31">VLOOKUP(B31,'[7]1.1'!$B$5:$V$89,21,FALSE)</f>
        <v>27</v>
      </c>
      <c r="B31" s="142" t="s">
        <v>36</v>
      </c>
      <c r="C31" s="143">
        <v>0</v>
      </c>
      <c r="D31" s="137">
        <v>1</v>
      </c>
    </row>
    <row r="32" spans="1:4" x14ac:dyDescent="0.25">
      <c r="A32" s="128">
        <f t="array" ref="A32">VLOOKUP(B32,'[7]1.1'!$B$5:$V$89,21,FALSE)</f>
        <v>28</v>
      </c>
      <c r="B32" s="142" t="s">
        <v>37</v>
      </c>
      <c r="C32" s="143">
        <v>0</v>
      </c>
      <c r="D32" s="137">
        <v>1</v>
      </c>
    </row>
    <row r="33" spans="1:4" x14ac:dyDescent="0.25">
      <c r="A33" s="128">
        <f t="array" ref="A33">VLOOKUP(B33,'[7]1.1'!$B$5:$V$89,21,FALSE)</f>
        <v>29</v>
      </c>
      <c r="B33" s="142" t="s">
        <v>38</v>
      </c>
      <c r="C33" s="143">
        <v>0</v>
      </c>
      <c r="D33" s="137">
        <v>1</v>
      </c>
    </row>
    <row r="34" spans="1:4" x14ac:dyDescent="0.25">
      <c r="A34" s="128">
        <f t="array" ref="A34">VLOOKUP(B34,'[7]1.1'!$B$5:$V$89,21,FALSE)</f>
        <v>30</v>
      </c>
      <c r="B34" s="142" t="s">
        <v>39</v>
      </c>
      <c r="C34" s="143">
        <v>0</v>
      </c>
      <c r="D34" s="137">
        <v>1</v>
      </c>
    </row>
    <row r="35" spans="1:4" x14ac:dyDescent="0.25">
      <c r="A35" s="128">
        <f t="array" ref="A35">VLOOKUP(B35,'[7]1.1'!$B$5:$V$89,21,FALSE)</f>
        <v>31</v>
      </c>
      <c r="B35" s="142" t="s">
        <v>40</v>
      </c>
      <c r="C35" s="143">
        <v>0</v>
      </c>
      <c r="D35" s="137">
        <v>1</v>
      </c>
    </row>
    <row r="36" spans="1:4" ht="28.5" x14ac:dyDescent="0.25">
      <c r="A36" s="128">
        <f t="array" ref="A36">VLOOKUP(B36,'[7]1.1'!$B$5:$V$89,21,FALSE)</f>
        <v>32</v>
      </c>
      <c r="B36" s="142" t="s">
        <v>41</v>
      </c>
      <c r="C36" s="143">
        <v>0</v>
      </c>
      <c r="D36" s="137">
        <v>1</v>
      </c>
    </row>
    <row r="37" spans="1:4" x14ac:dyDescent="0.25">
      <c r="A37" s="128">
        <f t="array" ref="A37">VLOOKUP(B37,'[7]1.1'!$B$5:$V$89,21,FALSE)</f>
        <v>33</v>
      </c>
      <c r="B37" s="142" t="s">
        <v>42</v>
      </c>
      <c r="C37" s="143">
        <v>0</v>
      </c>
      <c r="D37" s="137">
        <v>1</v>
      </c>
    </row>
    <row r="38" spans="1:4" x14ac:dyDescent="0.25">
      <c r="A38" s="128">
        <f t="array" ref="A38">VLOOKUP(B38,'[7]1.1'!$B$5:$V$89,21,FALSE)</f>
        <v>34</v>
      </c>
      <c r="B38" s="142" t="s">
        <v>43</v>
      </c>
      <c r="C38" s="143">
        <v>0</v>
      </c>
      <c r="D38" s="137">
        <v>1</v>
      </c>
    </row>
    <row r="39" spans="1:4" x14ac:dyDescent="0.25">
      <c r="A39" s="128">
        <f t="array" ref="A39">VLOOKUP(B39,'[7]1.1'!$B$5:$V$89,21,FALSE)</f>
        <v>35</v>
      </c>
      <c r="B39" s="142" t="s">
        <v>44</v>
      </c>
      <c r="C39" s="143">
        <v>60032.19</v>
      </c>
      <c r="D39" s="137">
        <v>0</v>
      </c>
    </row>
    <row r="40" spans="1:4" x14ac:dyDescent="0.25">
      <c r="A40" s="128">
        <f t="array" ref="A40">VLOOKUP(B40,'[7]1.1'!$B$5:$V$89,21,FALSE)</f>
        <v>36</v>
      </c>
      <c r="B40" s="142" t="s">
        <v>45</v>
      </c>
      <c r="C40" s="143">
        <v>0</v>
      </c>
      <c r="D40" s="137">
        <v>1</v>
      </c>
    </row>
    <row r="41" spans="1:4" x14ac:dyDescent="0.25">
      <c r="A41" s="128">
        <f t="array" ref="A41">VLOOKUP(B41,'[7]1.1'!$B$5:$V$89,21,FALSE)</f>
        <v>37</v>
      </c>
      <c r="B41" s="142" t="s">
        <v>46</v>
      </c>
      <c r="C41" s="143">
        <v>0</v>
      </c>
      <c r="D41" s="137">
        <v>1</v>
      </c>
    </row>
    <row r="42" spans="1:4" x14ac:dyDescent="0.25">
      <c r="A42" s="128">
        <f t="array" ref="A42">VLOOKUP(B42,'[7]1.1'!$B$5:$V$89,21,FALSE)</f>
        <v>38</v>
      </c>
      <c r="B42" s="142" t="s">
        <v>47</v>
      </c>
      <c r="C42" s="143">
        <v>0</v>
      </c>
      <c r="D42" s="137">
        <v>1</v>
      </c>
    </row>
    <row r="43" spans="1:4" x14ac:dyDescent="0.25">
      <c r="A43" s="128">
        <f t="array" ref="A43">VLOOKUP(B43,'[7]1.1'!$B$5:$V$89,21,FALSE)</f>
        <v>39</v>
      </c>
      <c r="B43" s="142" t="s">
        <v>48</v>
      </c>
      <c r="C43" s="143">
        <v>0</v>
      </c>
      <c r="D43" s="137">
        <v>1</v>
      </c>
    </row>
    <row r="44" spans="1:4" x14ac:dyDescent="0.25">
      <c r="A44" s="128">
        <f t="array" ref="A44">VLOOKUP(B44,'[7]1.1'!$B$5:$V$89,21,FALSE)</f>
        <v>40</v>
      </c>
      <c r="B44" s="142" t="s">
        <v>49</v>
      </c>
      <c r="C44" s="143">
        <v>0</v>
      </c>
      <c r="D44" s="137">
        <v>1</v>
      </c>
    </row>
    <row r="45" spans="1:4" x14ac:dyDescent="0.25">
      <c r="A45" s="128">
        <f t="array" ref="A45">VLOOKUP(B45,'[7]1.1'!$B$5:$V$89,21,FALSE)</f>
        <v>41</v>
      </c>
      <c r="B45" s="142" t="s">
        <v>50</v>
      </c>
      <c r="C45" s="143">
        <v>0</v>
      </c>
      <c r="D45" s="137">
        <v>1</v>
      </c>
    </row>
    <row r="46" spans="1:4" x14ac:dyDescent="0.25">
      <c r="A46" s="128">
        <f t="array" ref="A46">VLOOKUP(B46,'[7]1.1'!$B$5:$V$89,21,FALSE)</f>
        <v>42</v>
      </c>
      <c r="B46" s="142" t="s">
        <v>51</v>
      </c>
      <c r="C46" s="143">
        <v>0</v>
      </c>
      <c r="D46" s="137">
        <v>1</v>
      </c>
    </row>
    <row r="47" spans="1:4" x14ac:dyDescent="0.25">
      <c r="A47" s="128">
        <f t="array" ref="A47">VLOOKUP(B47,'[7]1.1'!$B$5:$V$89,21,FALSE)</f>
        <v>43</v>
      </c>
      <c r="B47" s="142" t="s">
        <v>52</v>
      </c>
      <c r="C47" s="143">
        <v>0</v>
      </c>
      <c r="D47" s="137">
        <v>1</v>
      </c>
    </row>
    <row r="48" spans="1:4" x14ac:dyDescent="0.25">
      <c r="A48" s="128">
        <f t="array" ref="A48">VLOOKUP(B48,'[7]1.1'!$B$5:$V$89,21,FALSE)</f>
        <v>44</v>
      </c>
      <c r="B48" s="142" t="s">
        <v>53</v>
      </c>
      <c r="C48" s="143">
        <v>0</v>
      </c>
      <c r="D48" s="137">
        <v>1</v>
      </c>
    </row>
    <row r="49" spans="1:4" x14ac:dyDescent="0.25">
      <c r="A49" s="128">
        <f t="array" ref="A49">VLOOKUP(B49,'[7]1.1'!$B$5:$V$89,21,FALSE)</f>
        <v>45</v>
      </c>
      <c r="B49" s="142" t="s">
        <v>54</v>
      </c>
      <c r="C49" s="143">
        <v>0</v>
      </c>
      <c r="D49" s="137">
        <v>1</v>
      </c>
    </row>
    <row r="50" spans="1:4" x14ac:dyDescent="0.25">
      <c r="A50" s="128">
        <f t="array" ref="A50">VLOOKUP(B50,'[7]1.1'!$B$5:$V$89,21,FALSE)</f>
        <v>46</v>
      </c>
      <c r="B50" s="142" t="s">
        <v>55</v>
      </c>
      <c r="C50" s="143">
        <v>46752</v>
      </c>
      <c r="D50" s="137">
        <v>0</v>
      </c>
    </row>
    <row r="51" spans="1:4" x14ac:dyDescent="0.25">
      <c r="A51" s="128">
        <f t="array" ref="A51">VLOOKUP(B51,'[7]1.1'!$B$5:$V$89,21,FALSE)</f>
        <v>47</v>
      </c>
      <c r="B51" s="142" t="s">
        <v>56</v>
      </c>
      <c r="C51" s="143">
        <v>0</v>
      </c>
      <c r="D51" s="137">
        <v>1</v>
      </c>
    </row>
    <row r="52" spans="1:4" x14ac:dyDescent="0.25">
      <c r="A52" s="128">
        <f t="array" ref="A52">VLOOKUP(B52,'[7]1.1'!$B$5:$V$89,21,FALSE)</f>
        <v>48</v>
      </c>
      <c r="B52" s="142" t="s">
        <v>57</v>
      </c>
      <c r="C52" s="143">
        <v>0</v>
      </c>
      <c r="D52" s="137">
        <v>1</v>
      </c>
    </row>
    <row r="53" spans="1:4" x14ac:dyDescent="0.25">
      <c r="A53" s="128">
        <f t="array" ref="A53">VLOOKUP(B53,'[7]1.1'!$B$5:$V$89,21,FALSE)</f>
        <v>49</v>
      </c>
      <c r="B53" s="142" t="s">
        <v>58</v>
      </c>
      <c r="C53" s="143">
        <v>0</v>
      </c>
      <c r="D53" s="137">
        <v>1</v>
      </c>
    </row>
    <row r="54" spans="1:4" x14ac:dyDescent="0.25">
      <c r="A54" s="128">
        <f t="array" ref="A54">VLOOKUP(B54,'[7]1.1'!$B$5:$V$89,21,FALSE)</f>
        <v>50</v>
      </c>
      <c r="B54" s="142" t="s">
        <v>59</v>
      </c>
      <c r="C54" s="143">
        <v>0</v>
      </c>
      <c r="D54" s="137">
        <v>1</v>
      </c>
    </row>
    <row r="55" spans="1:4" x14ac:dyDescent="0.25">
      <c r="A55" s="128">
        <f t="array" ref="A55">VLOOKUP(B55,'[7]1.1'!$B$5:$V$89,21,FALSE)</f>
        <v>51</v>
      </c>
      <c r="B55" s="142" t="s">
        <v>60</v>
      </c>
      <c r="C55" s="143">
        <v>124.74</v>
      </c>
      <c r="D55" s="137">
        <v>0</v>
      </c>
    </row>
    <row r="56" spans="1:4" x14ac:dyDescent="0.25">
      <c r="A56" s="128">
        <f t="array" ref="A56">VLOOKUP(B56,'[7]1.1'!$B$5:$V$89,21,FALSE)</f>
        <v>52</v>
      </c>
      <c r="B56" s="142" t="s">
        <v>61</v>
      </c>
      <c r="C56" s="143">
        <v>0</v>
      </c>
      <c r="D56" s="137">
        <v>1</v>
      </c>
    </row>
    <row r="57" spans="1:4" x14ac:dyDescent="0.25">
      <c r="A57" s="128">
        <f t="array" ref="A57">VLOOKUP(B57,'[7]1.1'!$B$5:$V$89,21,FALSE)</f>
        <v>53</v>
      </c>
      <c r="B57" s="142" t="s">
        <v>62</v>
      </c>
      <c r="C57" s="143">
        <v>0</v>
      </c>
      <c r="D57" s="137">
        <v>1</v>
      </c>
    </row>
    <row r="58" spans="1:4" x14ac:dyDescent="0.25">
      <c r="A58" s="128">
        <f t="array" ref="A58">VLOOKUP(B58,'[7]1.1'!$B$5:$V$89,21,FALSE)</f>
        <v>54</v>
      </c>
      <c r="B58" s="142" t="s">
        <v>63</v>
      </c>
      <c r="C58" s="143">
        <v>0</v>
      </c>
      <c r="D58" s="137">
        <v>1</v>
      </c>
    </row>
    <row r="59" spans="1:4" x14ac:dyDescent="0.25">
      <c r="A59" s="128">
        <f t="array" ref="A59">VLOOKUP(B59,'[7]1.1'!$B$5:$V$89,21,FALSE)</f>
        <v>55</v>
      </c>
      <c r="B59" s="142" t="s">
        <v>64</v>
      </c>
      <c r="C59" s="143">
        <v>0</v>
      </c>
      <c r="D59" s="137">
        <v>1</v>
      </c>
    </row>
    <row r="60" spans="1:4" x14ac:dyDescent="0.25">
      <c r="A60" s="128">
        <f t="array" ref="A60">VLOOKUP(B60,'[7]1.1'!$B$5:$V$89,21,FALSE)</f>
        <v>56</v>
      </c>
      <c r="B60" s="142" t="s">
        <v>65</v>
      </c>
      <c r="C60" s="143">
        <v>0</v>
      </c>
      <c r="D60" s="137">
        <v>1</v>
      </c>
    </row>
    <row r="61" spans="1:4" x14ac:dyDescent="0.25">
      <c r="A61" s="128">
        <f t="array" ref="A61">VLOOKUP(B61,'[7]1.1'!$B$5:$V$89,21,FALSE)</f>
        <v>57</v>
      </c>
      <c r="B61" s="142" t="s">
        <v>66</v>
      </c>
      <c r="C61" s="143">
        <v>0</v>
      </c>
      <c r="D61" s="137">
        <v>1</v>
      </c>
    </row>
    <row r="62" spans="1:4" x14ac:dyDescent="0.25">
      <c r="A62" s="128">
        <f t="array" ref="A62">VLOOKUP(B62,'[7]1.1'!$B$5:$V$89,21,FALSE)</f>
        <v>58</v>
      </c>
      <c r="B62" s="142" t="s">
        <v>67</v>
      </c>
      <c r="C62" s="143">
        <v>0</v>
      </c>
      <c r="D62" s="137">
        <v>1</v>
      </c>
    </row>
    <row r="63" spans="1:4" x14ac:dyDescent="0.25">
      <c r="A63" s="128">
        <f t="array" ref="A63">VLOOKUP(B63,'[7]1.1'!$B$5:$V$89,21,FALSE)</f>
        <v>59</v>
      </c>
      <c r="B63" s="142" t="s">
        <v>68</v>
      </c>
      <c r="C63" s="143">
        <v>0</v>
      </c>
      <c r="D63" s="137">
        <v>1</v>
      </c>
    </row>
    <row r="64" spans="1:4" x14ac:dyDescent="0.25">
      <c r="A64" s="128">
        <f t="array" ref="A64">VLOOKUP(B64,'[7]1.1'!$B$5:$V$89,21,FALSE)</f>
        <v>60</v>
      </c>
      <c r="B64" s="142" t="s">
        <v>69</v>
      </c>
      <c r="C64" s="143">
        <v>0</v>
      </c>
      <c r="D64" s="137">
        <v>1</v>
      </c>
    </row>
    <row r="65" spans="1:4" x14ac:dyDescent="0.25">
      <c r="A65" s="128">
        <f t="array" ref="A65">VLOOKUP(B65,'[7]1.1'!$B$5:$V$89,21,FALSE)</f>
        <v>61</v>
      </c>
      <c r="B65" s="142" t="s">
        <v>70</v>
      </c>
      <c r="C65" s="143">
        <v>0</v>
      </c>
      <c r="D65" s="137">
        <v>1</v>
      </c>
    </row>
    <row r="66" spans="1:4" x14ac:dyDescent="0.25">
      <c r="A66" s="128">
        <f t="array" ref="A66">VLOOKUP(B66,'[7]1.1'!$B$5:$V$89,21,FALSE)</f>
        <v>62</v>
      </c>
      <c r="B66" s="142" t="s">
        <v>71</v>
      </c>
      <c r="C66" s="143">
        <v>0</v>
      </c>
      <c r="D66" s="137">
        <v>1</v>
      </c>
    </row>
    <row r="67" spans="1:4" x14ac:dyDescent="0.25">
      <c r="A67" s="128">
        <f t="array" ref="A67">VLOOKUP(B67,'[7]1.1'!$B$5:$V$89,21,FALSE)</f>
        <v>63</v>
      </c>
      <c r="B67" s="142" t="s">
        <v>72</v>
      </c>
      <c r="C67" s="143">
        <v>0</v>
      </c>
      <c r="D67" s="137">
        <v>1</v>
      </c>
    </row>
    <row r="68" spans="1:4" x14ac:dyDescent="0.25">
      <c r="A68" s="128">
        <f t="array" ref="A68">VLOOKUP(B68,'[7]1.1'!$B$5:$V$89,21,FALSE)</f>
        <v>64</v>
      </c>
      <c r="B68" s="142" t="s">
        <v>73</v>
      </c>
      <c r="C68" s="143">
        <v>0</v>
      </c>
      <c r="D68" s="137">
        <v>1</v>
      </c>
    </row>
    <row r="69" spans="1:4" x14ac:dyDescent="0.25">
      <c r="A69" s="128">
        <f t="array" ref="A69">VLOOKUP(B69,'[7]1.1'!$B$5:$V$89,21,FALSE)</f>
        <v>65</v>
      </c>
      <c r="B69" s="142" t="s">
        <v>74</v>
      </c>
      <c r="C69" s="143">
        <v>0</v>
      </c>
      <c r="D69" s="137">
        <v>1</v>
      </c>
    </row>
    <row r="70" spans="1:4" x14ac:dyDescent="0.25">
      <c r="A70" s="128">
        <f t="array" ref="A70">VLOOKUP(B70,'[7]1.1'!$B$5:$V$89,21,FALSE)</f>
        <v>66</v>
      </c>
      <c r="B70" s="142" t="s">
        <v>75</v>
      </c>
      <c r="C70" s="143">
        <v>0</v>
      </c>
      <c r="D70" s="137">
        <v>1</v>
      </c>
    </row>
    <row r="71" spans="1:4" x14ac:dyDescent="0.25">
      <c r="A71" s="128">
        <f t="array" ref="A71">VLOOKUP(B71,'[7]1.1'!$B$5:$V$89,21,FALSE)</f>
        <v>67</v>
      </c>
      <c r="B71" s="142" t="s">
        <v>76</v>
      </c>
      <c r="C71" s="143">
        <v>0</v>
      </c>
      <c r="D71" s="137">
        <v>1</v>
      </c>
    </row>
    <row r="72" spans="1:4" x14ac:dyDescent="0.25">
      <c r="A72" s="128">
        <f t="array" ref="A72">VLOOKUP(B72,'[7]1.1'!$B$5:$V$89,21,FALSE)</f>
        <v>68</v>
      </c>
      <c r="B72" s="142" t="s">
        <v>77</v>
      </c>
      <c r="C72" s="143">
        <v>0</v>
      </c>
      <c r="D72" s="137">
        <v>1</v>
      </c>
    </row>
    <row r="73" spans="1:4" x14ac:dyDescent="0.25">
      <c r="A73" s="128">
        <f t="array" ref="A73">VLOOKUP(B73,'[7]1.1'!$B$5:$V$89,21,FALSE)</f>
        <v>69</v>
      </c>
      <c r="B73" s="142" t="s">
        <v>78</v>
      </c>
      <c r="C73" s="143">
        <v>0</v>
      </c>
      <c r="D73" s="137">
        <v>1</v>
      </c>
    </row>
    <row r="74" spans="1:4" x14ac:dyDescent="0.25">
      <c r="A74" s="128">
        <f t="array" ref="A74">VLOOKUP(B74,'[7]1.1'!$B$5:$V$89,21,FALSE)</f>
        <v>70</v>
      </c>
      <c r="B74" s="142" t="s">
        <v>79</v>
      </c>
      <c r="C74" s="143">
        <v>0</v>
      </c>
      <c r="D74" s="137">
        <v>1</v>
      </c>
    </row>
    <row r="75" spans="1:4" x14ac:dyDescent="0.25">
      <c r="A75" s="128">
        <f t="array" ref="A75">VLOOKUP(B75,'[7]1.1'!$B$5:$V$89,21,FALSE)</f>
        <v>71</v>
      </c>
      <c r="B75" s="142" t="s">
        <v>80</v>
      </c>
      <c r="C75" s="143">
        <v>0</v>
      </c>
      <c r="D75" s="137">
        <v>1</v>
      </c>
    </row>
    <row r="76" spans="1:4" x14ac:dyDescent="0.25">
      <c r="A76" s="128">
        <f t="array" ref="A76">VLOOKUP(B76,'[7]1.1'!$B$5:$V$89,21,FALSE)</f>
        <v>72</v>
      </c>
      <c r="B76" s="142" t="s">
        <v>81</v>
      </c>
      <c r="C76" s="143">
        <v>0</v>
      </c>
      <c r="D76" s="137">
        <v>1</v>
      </c>
    </row>
    <row r="77" spans="1:4" x14ac:dyDescent="0.25">
      <c r="A77" s="128">
        <f t="array" ref="A77">VLOOKUP(B77,'[7]1.1'!$B$5:$V$89,21,FALSE)</f>
        <v>73</v>
      </c>
      <c r="B77" s="142" t="s">
        <v>82</v>
      </c>
      <c r="C77" s="143">
        <v>0</v>
      </c>
      <c r="D77" s="137">
        <v>1</v>
      </c>
    </row>
    <row r="78" spans="1:4" x14ac:dyDescent="0.25">
      <c r="A78" s="128">
        <f t="array" ref="A78">VLOOKUP(B78,'[7]1.1'!$B$5:$V$89,21,FALSE)</f>
        <v>74</v>
      </c>
      <c r="B78" s="142" t="s">
        <v>83</v>
      </c>
      <c r="C78" s="143">
        <v>0</v>
      </c>
      <c r="D78" s="137">
        <v>1</v>
      </c>
    </row>
    <row r="79" spans="1:4" x14ac:dyDescent="0.25">
      <c r="A79" s="128">
        <f t="array" ref="A79">VLOOKUP(B79,'[7]1.1'!$B$5:$V$89,21,FALSE)</f>
        <v>75</v>
      </c>
      <c r="B79" s="142" t="s">
        <v>84</v>
      </c>
      <c r="C79" s="143">
        <v>0</v>
      </c>
      <c r="D79" s="137">
        <v>1</v>
      </c>
    </row>
    <row r="80" spans="1:4" x14ac:dyDescent="0.25">
      <c r="A80" s="128">
        <f t="array" ref="A80">VLOOKUP(B80,'[7]1.1'!$B$5:$V$89,21,FALSE)</f>
        <v>76</v>
      </c>
      <c r="B80" s="142" t="s">
        <v>85</v>
      </c>
      <c r="C80" s="143">
        <v>395977.04</v>
      </c>
      <c r="D80" s="137">
        <v>0</v>
      </c>
    </row>
    <row r="81" spans="1:4" x14ac:dyDescent="0.25">
      <c r="A81" s="128">
        <f t="array" ref="A81">VLOOKUP(B81,'[7]1.1'!$B$5:$V$89,21,FALSE)</f>
        <v>77</v>
      </c>
      <c r="B81" s="142" t="s">
        <v>86</v>
      </c>
      <c r="C81" s="143">
        <v>169207.58</v>
      </c>
      <c r="D81" s="137">
        <v>0</v>
      </c>
    </row>
    <row r="82" spans="1:4" x14ac:dyDescent="0.25">
      <c r="A82" s="128">
        <f t="array" ref="A82">VLOOKUP(B82,'[7]1.1'!$B$5:$V$89,21,FALSE)</f>
        <v>78</v>
      </c>
      <c r="B82" s="142" t="s">
        <v>87</v>
      </c>
      <c r="C82" s="143">
        <v>0</v>
      </c>
      <c r="D82" s="137">
        <v>1</v>
      </c>
    </row>
    <row r="83" spans="1:4" x14ac:dyDescent="0.25">
      <c r="A83" s="128">
        <f t="array" ref="A83">VLOOKUP(B83,'[7]1.1'!$B$5:$V$89,21,FALSE)</f>
        <v>79</v>
      </c>
      <c r="B83" s="142" t="s">
        <v>88</v>
      </c>
      <c r="C83" s="143">
        <v>0</v>
      </c>
      <c r="D83" s="137">
        <v>1</v>
      </c>
    </row>
    <row r="84" spans="1:4" x14ac:dyDescent="0.25">
      <c r="A84" s="128">
        <f t="array" ref="A84">VLOOKUP(B84,'[7]1.1'!$B$5:$V$89,21,FALSE)</f>
        <v>80</v>
      </c>
      <c r="B84" s="142" t="s">
        <v>89</v>
      </c>
      <c r="C84" s="143">
        <v>0</v>
      </c>
      <c r="D84" s="137">
        <v>1</v>
      </c>
    </row>
    <row r="85" spans="1:4" x14ac:dyDescent="0.25">
      <c r="A85" s="128">
        <f t="array" ref="A85">VLOOKUP(B85,'[7]1.1'!$B$5:$V$89,21,FALSE)</f>
        <v>81</v>
      </c>
      <c r="B85" s="142" t="s">
        <v>90</v>
      </c>
      <c r="C85" s="143">
        <v>0</v>
      </c>
      <c r="D85" s="137">
        <v>1</v>
      </c>
    </row>
    <row r="86" spans="1:4" ht="28.5" x14ac:dyDescent="0.25">
      <c r="A86" s="128">
        <f t="array" ref="A86">VLOOKUP(B86,'[7]1.1'!$B$5:$V$89,21,FALSE)</f>
        <v>82</v>
      </c>
      <c r="B86" s="142" t="s">
        <v>91</v>
      </c>
      <c r="C86" s="143">
        <v>0</v>
      </c>
      <c r="D86" s="137">
        <v>1</v>
      </c>
    </row>
    <row r="87" spans="1:4" x14ac:dyDescent="0.25">
      <c r="A87" s="128">
        <f t="array" ref="A87">VLOOKUP(B87,'[7]1.1'!$B$5:$V$89,21,FALSE)</f>
        <v>83</v>
      </c>
      <c r="B87" s="142" t="s">
        <v>92</v>
      </c>
      <c r="C87" s="143">
        <v>279837.36</v>
      </c>
      <c r="D87" s="137">
        <v>0</v>
      </c>
    </row>
    <row r="88" spans="1:4" x14ac:dyDescent="0.25">
      <c r="A88" s="128">
        <f t="array" ref="A88">VLOOKUP(B88,'[7]1.1'!$B$5:$V$89,21,FALSE)</f>
        <v>84</v>
      </c>
      <c r="B88" s="142" t="s">
        <v>93</v>
      </c>
      <c r="C88" s="143">
        <v>0</v>
      </c>
      <c r="D88" s="137">
        <v>1</v>
      </c>
    </row>
    <row r="89" spans="1:4" x14ac:dyDescent="0.25">
      <c r="A89" s="128">
        <f t="array" ref="A89">VLOOKUP(B89,'[7]1.1'!$B$5:$V$89,21,FALSE)</f>
        <v>85</v>
      </c>
      <c r="B89" s="142" t="s">
        <v>94</v>
      </c>
      <c r="C89" s="143">
        <v>5533.34</v>
      </c>
      <c r="D89" s="137">
        <v>0</v>
      </c>
    </row>
    <row r="90" spans="1:4" x14ac:dyDescent="0.25">
      <c r="A90" s="148"/>
      <c r="B90" s="149"/>
      <c r="C90" s="150"/>
      <c r="D90" s="151"/>
    </row>
  </sheetData>
  <autoFilter ref="A3:E89">
    <sortState ref="A6:F92">
      <sortCondition ref="A5"/>
    </sortState>
  </autoFilter>
  <mergeCells count="1">
    <mergeCell ref="A1:D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C4" sqref="C4"/>
    </sheetView>
  </sheetViews>
  <sheetFormatPr defaultColWidth="8.875" defaultRowHeight="15" x14ac:dyDescent="0.25"/>
  <cols>
    <col min="1" max="1" width="8.875" style="122"/>
    <col min="2" max="2" width="57.875" style="122" customWidth="1"/>
    <col min="3" max="3" width="28.5" style="122" customWidth="1"/>
    <col min="4" max="4" width="22.5" style="122" customWidth="1"/>
    <col min="5" max="16384" width="8.875" style="122"/>
  </cols>
  <sheetData>
    <row r="1" spans="1:4" ht="24.95" customHeight="1" x14ac:dyDescent="0.25">
      <c r="B1" s="139" t="s">
        <v>151</v>
      </c>
      <c r="C1" s="139"/>
      <c r="D1" s="139"/>
    </row>
    <row r="2" spans="1:4" ht="5.25" customHeight="1" thickBot="1" x14ac:dyDescent="0.3"/>
    <row r="3" spans="1:4" ht="87" customHeight="1" x14ac:dyDescent="0.25">
      <c r="A3" s="129" t="s">
        <v>1</v>
      </c>
      <c r="B3" s="4" t="s">
        <v>96</v>
      </c>
      <c r="C3" s="132" t="s">
        <v>152</v>
      </c>
      <c r="D3" s="135" t="s">
        <v>6</v>
      </c>
    </row>
    <row r="4" spans="1:4" x14ac:dyDescent="0.25">
      <c r="A4" s="123">
        <v>1</v>
      </c>
      <c r="B4" s="123">
        <v>2</v>
      </c>
      <c r="C4" s="140">
        <v>3</v>
      </c>
      <c r="D4" s="141">
        <v>4</v>
      </c>
    </row>
    <row r="5" spans="1:4" x14ac:dyDescent="0.25">
      <c r="A5" s="128">
        <f t="array" ref="A5">VLOOKUP(B5,'[7]1.1'!$B$5:$V$89,21,FALSE)</f>
        <v>1</v>
      </c>
      <c r="B5" s="142" t="s">
        <v>10</v>
      </c>
      <c r="C5" s="134">
        <v>0</v>
      </c>
      <c r="D5" s="137">
        <f t="shared" ref="D5:D68" si="0">IF(C5=0,1,0)</f>
        <v>1</v>
      </c>
    </row>
    <row r="6" spans="1:4" x14ac:dyDescent="0.25">
      <c r="A6" s="128">
        <f t="array" ref="A6">VLOOKUP(B6,'[7]1.1'!$B$5:$V$89,21,FALSE)</f>
        <v>2</v>
      </c>
      <c r="B6" s="142" t="s">
        <v>11</v>
      </c>
      <c r="C6" s="134">
        <v>0</v>
      </c>
      <c r="D6" s="137">
        <f t="shared" si="0"/>
        <v>1</v>
      </c>
    </row>
    <row r="7" spans="1:4" x14ac:dyDescent="0.25">
      <c r="A7" s="128">
        <f t="array" ref="A7">VLOOKUP(B7,'[7]1.1'!$B$5:$V$89,21,FALSE)</f>
        <v>3</v>
      </c>
      <c r="B7" s="142" t="s">
        <v>12</v>
      </c>
      <c r="C7" s="134">
        <v>0</v>
      </c>
      <c r="D7" s="137">
        <f t="shared" si="0"/>
        <v>1</v>
      </c>
    </row>
    <row r="8" spans="1:4" x14ac:dyDescent="0.25">
      <c r="A8" s="128">
        <f t="array" ref="A8">VLOOKUP(B8,'[7]1.1'!$B$5:$V$89,21,FALSE)</f>
        <v>4</v>
      </c>
      <c r="B8" s="142" t="s">
        <v>13</v>
      </c>
      <c r="C8" s="134">
        <v>0</v>
      </c>
      <c r="D8" s="137">
        <f t="shared" si="0"/>
        <v>1</v>
      </c>
    </row>
    <row r="9" spans="1:4" x14ac:dyDescent="0.25">
      <c r="A9" s="128">
        <f t="array" ref="A9">VLOOKUP(B9,'[7]1.1'!$B$5:$V$89,21,FALSE)</f>
        <v>5</v>
      </c>
      <c r="B9" s="142" t="s">
        <v>14</v>
      </c>
      <c r="C9" s="134">
        <v>0</v>
      </c>
      <c r="D9" s="137">
        <f t="shared" si="0"/>
        <v>1</v>
      </c>
    </row>
    <row r="10" spans="1:4" x14ac:dyDescent="0.25">
      <c r="A10" s="128">
        <f t="array" ref="A10">VLOOKUP(B10,'[7]1.1'!$B$5:$V$89,21,FALSE)</f>
        <v>6</v>
      </c>
      <c r="B10" s="142" t="s">
        <v>15</v>
      </c>
      <c r="C10" s="134">
        <v>0</v>
      </c>
      <c r="D10" s="137">
        <f t="shared" si="0"/>
        <v>1</v>
      </c>
    </row>
    <row r="11" spans="1:4" x14ac:dyDescent="0.25">
      <c r="A11" s="128">
        <f t="array" ref="A11">VLOOKUP(B11,'[7]1.1'!$B$5:$V$89,21,FALSE)</f>
        <v>7</v>
      </c>
      <c r="B11" s="142" t="s">
        <v>16</v>
      </c>
      <c r="C11" s="134">
        <v>0</v>
      </c>
      <c r="D11" s="137">
        <f t="shared" si="0"/>
        <v>1</v>
      </c>
    </row>
    <row r="12" spans="1:4" x14ac:dyDescent="0.25">
      <c r="A12" s="128">
        <f t="array" ref="A12">VLOOKUP(B12,'[7]1.1'!$B$5:$V$89,21,FALSE)</f>
        <v>8</v>
      </c>
      <c r="B12" s="142" t="s">
        <v>17</v>
      </c>
      <c r="C12" s="134">
        <v>0</v>
      </c>
      <c r="D12" s="137">
        <f t="shared" si="0"/>
        <v>1</v>
      </c>
    </row>
    <row r="13" spans="1:4" x14ac:dyDescent="0.25">
      <c r="A13" s="128">
        <f t="array" ref="A13">VLOOKUP(B13,'[7]1.1'!$B$5:$V$89,21,FALSE)</f>
        <v>9</v>
      </c>
      <c r="B13" s="142" t="s">
        <v>18</v>
      </c>
      <c r="C13" s="134">
        <v>0</v>
      </c>
      <c r="D13" s="137">
        <f t="shared" si="0"/>
        <v>1</v>
      </c>
    </row>
    <row r="14" spans="1:4" x14ac:dyDescent="0.25">
      <c r="A14" s="128">
        <f t="array" ref="A14">VLOOKUP(B14,'[7]1.1'!$B$5:$V$89,21,FALSE)</f>
        <v>10</v>
      </c>
      <c r="B14" s="142" t="s">
        <v>19</v>
      </c>
      <c r="C14" s="134">
        <v>0</v>
      </c>
      <c r="D14" s="137">
        <f t="shared" si="0"/>
        <v>1</v>
      </c>
    </row>
    <row r="15" spans="1:4" x14ac:dyDescent="0.25">
      <c r="A15" s="128">
        <f t="array" ref="A15">VLOOKUP(B15,'[7]1.1'!$B$5:$V$89,21,FALSE)</f>
        <v>11</v>
      </c>
      <c r="B15" s="142" t="s">
        <v>20</v>
      </c>
      <c r="C15" s="134">
        <v>0</v>
      </c>
      <c r="D15" s="137">
        <f t="shared" si="0"/>
        <v>1</v>
      </c>
    </row>
    <row r="16" spans="1:4" x14ac:dyDescent="0.25">
      <c r="A16" s="128">
        <f t="array" ref="A16">VLOOKUP(B16,'[7]1.1'!$B$5:$V$89,21,FALSE)</f>
        <v>12</v>
      </c>
      <c r="B16" s="142" t="s">
        <v>21</v>
      </c>
      <c r="C16" s="134">
        <v>0</v>
      </c>
      <c r="D16" s="137">
        <f t="shared" si="0"/>
        <v>1</v>
      </c>
    </row>
    <row r="17" spans="1:4" x14ac:dyDescent="0.25">
      <c r="A17" s="128">
        <f t="array" ref="A17">VLOOKUP(B17,'[7]1.1'!$B$5:$V$89,21,FALSE)</f>
        <v>13</v>
      </c>
      <c r="B17" s="142" t="s">
        <v>22</v>
      </c>
      <c r="C17" s="134">
        <v>0</v>
      </c>
      <c r="D17" s="137">
        <f t="shared" si="0"/>
        <v>1</v>
      </c>
    </row>
    <row r="18" spans="1:4" x14ac:dyDescent="0.25">
      <c r="A18" s="128">
        <f t="array" ref="A18">VLOOKUP(B18,'[7]1.1'!$B$5:$V$89,21,FALSE)</f>
        <v>14</v>
      </c>
      <c r="B18" s="142" t="s">
        <v>23</v>
      </c>
      <c r="C18" s="134">
        <v>0</v>
      </c>
      <c r="D18" s="137">
        <f t="shared" si="0"/>
        <v>1</v>
      </c>
    </row>
    <row r="19" spans="1:4" x14ac:dyDescent="0.25">
      <c r="A19" s="128">
        <f t="array" ref="A19">VLOOKUP(B19,'[7]1.1'!$B$5:$V$89,21,FALSE)</f>
        <v>15</v>
      </c>
      <c r="B19" s="142" t="s">
        <v>24</v>
      </c>
      <c r="C19" s="134">
        <v>0</v>
      </c>
      <c r="D19" s="137">
        <f t="shared" si="0"/>
        <v>1</v>
      </c>
    </row>
    <row r="20" spans="1:4" x14ac:dyDescent="0.25">
      <c r="A20" s="128">
        <f t="array" ref="A20">VLOOKUP(B20,'[7]1.1'!$B$5:$V$89,21,FALSE)</f>
        <v>16</v>
      </c>
      <c r="B20" s="142" t="s">
        <v>25</v>
      </c>
      <c r="C20" s="134">
        <v>0</v>
      </c>
      <c r="D20" s="137">
        <f t="shared" si="0"/>
        <v>1</v>
      </c>
    </row>
    <row r="21" spans="1:4" x14ac:dyDescent="0.25">
      <c r="A21" s="128">
        <f t="array" ref="A21">VLOOKUP(B21,'[7]1.1'!$B$5:$V$89,21,FALSE)</f>
        <v>17</v>
      </c>
      <c r="B21" s="142" t="s">
        <v>26</v>
      </c>
      <c r="C21" s="134">
        <v>0</v>
      </c>
      <c r="D21" s="137">
        <f t="shared" si="0"/>
        <v>1</v>
      </c>
    </row>
    <row r="22" spans="1:4" x14ac:dyDescent="0.25">
      <c r="A22" s="128">
        <f t="array" ref="A22">VLOOKUP(B22,'[7]1.1'!$B$5:$V$89,21,FALSE)</f>
        <v>18</v>
      </c>
      <c r="B22" s="142" t="s">
        <v>27</v>
      </c>
      <c r="C22" s="134">
        <v>0</v>
      </c>
      <c r="D22" s="137">
        <f t="shared" si="0"/>
        <v>1</v>
      </c>
    </row>
    <row r="23" spans="1:4" x14ac:dyDescent="0.25">
      <c r="A23" s="128">
        <f t="array" ref="A23">VLOOKUP(B23,'[7]1.1'!$B$5:$V$89,21,FALSE)</f>
        <v>19</v>
      </c>
      <c r="B23" s="142" t="s">
        <v>28</v>
      </c>
      <c r="C23" s="134">
        <v>0</v>
      </c>
      <c r="D23" s="137">
        <f t="shared" si="0"/>
        <v>1</v>
      </c>
    </row>
    <row r="24" spans="1:4" x14ac:dyDescent="0.25">
      <c r="A24" s="128">
        <f t="array" ref="A24">VLOOKUP(B24,'[7]1.1'!$B$5:$V$89,21,FALSE)</f>
        <v>20</v>
      </c>
      <c r="B24" s="142" t="s">
        <v>29</v>
      </c>
      <c r="C24" s="134">
        <v>0</v>
      </c>
      <c r="D24" s="137">
        <f t="shared" si="0"/>
        <v>1</v>
      </c>
    </row>
    <row r="25" spans="1:4" x14ac:dyDescent="0.25">
      <c r="A25" s="128">
        <f t="array" ref="A25">VLOOKUP(B25,'[7]1.1'!$B$5:$V$89,21,FALSE)</f>
        <v>21</v>
      </c>
      <c r="B25" s="142" t="s">
        <v>30</v>
      </c>
      <c r="C25" s="134">
        <v>0</v>
      </c>
      <c r="D25" s="137">
        <f t="shared" si="0"/>
        <v>1</v>
      </c>
    </row>
    <row r="26" spans="1:4" x14ac:dyDescent="0.25">
      <c r="A26" s="128">
        <f t="array" ref="A26">VLOOKUP(B26,'[7]1.1'!$B$5:$V$89,21,FALSE)</f>
        <v>22</v>
      </c>
      <c r="B26" s="142" t="s">
        <v>31</v>
      </c>
      <c r="C26" s="134">
        <v>0</v>
      </c>
      <c r="D26" s="137">
        <f t="shared" si="0"/>
        <v>1</v>
      </c>
    </row>
    <row r="27" spans="1:4" x14ac:dyDescent="0.25">
      <c r="A27" s="128">
        <f t="array" ref="A27">VLOOKUP(B27,'[7]1.1'!$B$5:$V$89,21,FALSE)</f>
        <v>23</v>
      </c>
      <c r="B27" s="142" t="s">
        <v>32</v>
      </c>
      <c r="C27" s="134">
        <v>0</v>
      </c>
      <c r="D27" s="137">
        <f t="shared" si="0"/>
        <v>1</v>
      </c>
    </row>
    <row r="28" spans="1:4" x14ac:dyDescent="0.25">
      <c r="A28" s="128">
        <f t="array" ref="A28">VLOOKUP(B28,'[7]1.1'!$B$5:$V$89,21,FALSE)</f>
        <v>24</v>
      </c>
      <c r="B28" s="142" t="s">
        <v>33</v>
      </c>
      <c r="C28" s="134">
        <v>0</v>
      </c>
      <c r="D28" s="137">
        <f t="shared" si="0"/>
        <v>1</v>
      </c>
    </row>
    <row r="29" spans="1:4" x14ac:dyDescent="0.25">
      <c r="A29" s="128">
        <f t="array" ref="A29">VLOOKUP(B29,'[7]1.1'!$B$5:$V$89,21,FALSE)</f>
        <v>25</v>
      </c>
      <c r="B29" s="142" t="s">
        <v>34</v>
      </c>
      <c r="C29" s="134">
        <v>0</v>
      </c>
      <c r="D29" s="137">
        <f t="shared" si="0"/>
        <v>1</v>
      </c>
    </row>
    <row r="30" spans="1:4" x14ac:dyDescent="0.25">
      <c r="A30" s="128">
        <f t="array" ref="A30">VLOOKUP(B30,'[7]1.1'!$B$5:$V$89,21,FALSE)</f>
        <v>26</v>
      </c>
      <c r="B30" s="142" t="s">
        <v>35</v>
      </c>
      <c r="C30" s="134">
        <v>0</v>
      </c>
      <c r="D30" s="137">
        <f t="shared" si="0"/>
        <v>1</v>
      </c>
    </row>
    <row r="31" spans="1:4" x14ac:dyDescent="0.25">
      <c r="A31" s="128">
        <f t="array" ref="A31">VLOOKUP(B31,'[7]1.1'!$B$5:$V$89,21,FALSE)</f>
        <v>27</v>
      </c>
      <c r="B31" s="142" t="s">
        <v>36</v>
      </c>
      <c r="C31" s="134">
        <v>0</v>
      </c>
      <c r="D31" s="137">
        <f t="shared" si="0"/>
        <v>1</v>
      </c>
    </row>
    <row r="32" spans="1:4" x14ac:dyDescent="0.25">
      <c r="A32" s="128">
        <f t="array" ref="A32">VLOOKUP(B32,'[7]1.1'!$B$5:$V$89,21,FALSE)</f>
        <v>28</v>
      </c>
      <c r="B32" s="142" t="s">
        <v>37</v>
      </c>
      <c r="C32" s="134">
        <v>0</v>
      </c>
      <c r="D32" s="137">
        <f t="shared" si="0"/>
        <v>1</v>
      </c>
    </row>
    <row r="33" spans="1:4" x14ac:dyDescent="0.25">
      <c r="A33" s="128">
        <f t="array" ref="A33">VLOOKUP(B33,'[7]1.1'!$B$5:$V$89,21,FALSE)</f>
        <v>29</v>
      </c>
      <c r="B33" s="142" t="s">
        <v>38</v>
      </c>
      <c r="C33" s="134">
        <v>0</v>
      </c>
      <c r="D33" s="137">
        <f t="shared" si="0"/>
        <v>1</v>
      </c>
    </row>
    <row r="34" spans="1:4" x14ac:dyDescent="0.25">
      <c r="A34" s="128">
        <f t="array" ref="A34">VLOOKUP(B34,'[7]1.1'!$B$5:$V$89,21,FALSE)</f>
        <v>30</v>
      </c>
      <c r="B34" s="142" t="s">
        <v>39</v>
      </c>
      <c r="C34" s="134">
        <v>0</v>
      </c>
      <c r="D34" s="137">
        <f t="shared" si="0"/>
        <v>1</v>
      </c>
    </row>
    <row r="35" spans="1:4" x14ac:dyDescent="0.25">
      <c r="A35" s="128">
        <f t="array" ref="A35">VLOOKUP(B35,'[7]1.1'!$B$5:$V$89,21,FALSE)</f>
        <v>31</v>
      </c>
      <c r="B35" s="142" t="s">
        <v>40</v>
      </c>
      <c r="C35" s="134">
        <v>0</v>
      </c>
      <c r="D35" s="137">
        <f t="shared" si="0"/>
        <v>1</v>
      </c>
    </row>
    <row r="36" spans="1:4" ht="28.5" x14ac:dyDescent="0.25">
      <c r="A36" s="128">
        <f t="array" ref="A36">VLOOKUP(B36,'[7]1.1'!$B$5:$V$89,21,FALSE)</f>
        <v>32</v>
      </c>
      <c r="B36" s="142" t="s">
        <v>41</v>
      </c>
      <c r="C36" s="134">
        <v>0</v>
      </c>
      <c r="D36" s="137">
        <f t="shared" si="0"/>
        <v>1</v>
      </c>
    </row>
    <row r="37" spans="1:4" x14ac:dyDescent="0.25">
      <c r="A37" s="128">
        <f t="array" ref="A37">VLOOKUP(B37,'[7]1.1'!$B$5:$V$89,21,FALSE)</f>
        <v>33</v>
      </c>
      <c r="B37" s="142" t="s">
        <v>42</v>
      </c>
      <c r="C37" s="134">
        <v>0</v>
      </c>
      <c r="D37" s="137">
        <f t="shared" si="0"/>
        <v>1</v>
      </c>
    </row>
    <row r="38" spans="1:4" x14ac:dyDescent="0.25">
      <c r="A38" s="128">
        <f t="array" ref="A38">VLOOKUP(B38,'[7]1.1'!$B$5:$V$89,21,FALSE)</f>
        <v>34</v>
      </c>
      <c r="B38" s="142" t="s">
        <v>43</v>
      </c>
      <c r="C38" s="134">
        <v>0</v>
      </c>
      <c r="D38" s="137">
        <f t="shared" si="0"/>
        <v>1</v>
      </c>
    </row>
    <row r="39" spans="1:4" x14ac:dyDescent="0.25">
      <c r="A39" s="128">
        <f t="array" ref="A39">VLOOKUP(B39,'[7]1.1'!$B$5:$V$89,21,FALSE)</f>
        <v>35</v>
      </c>
      <c r="B39" s="142" t="s">
        <v>44</v>
      </c>
      <c r="C39" s="134">
        <v>0</v>
      </c>
      <c r="D39" s="137">
        <f t="shared" si="0"/>
        <v>1</v>
      </c>
    </row>
    <row r="40" spans="1:4" x14ac:dyDescent="0.25">
      <c r="A40" s="128">
        <f t="array" ref="A40">VLOOKUP(B40,'[7]1.1'!$B$5:$V$89,21,FALSE)</f>
        <v>36</v>
      </c>
      <c r="B40" s="142" t="s">
        <v>45</v>
      </c>
      <c r="C40" s="134">
        <v>0</v>
      </c>
      <c r="D40" s="137">
        <f t="shared" si="0"/>
        <v>1</v>
      </c>
    </row>
    <row r="41" spans="1:4" x14ac:dyDescent="0.25">
      <c r="A41" s="128">
        <f t="array" ref="A41">VLOOKUP(B41,'[7]1.1'!$B$5:$V$89,21,FALSE)</f>
        <v>37</v>
      </c>
      <c r="B41" s="142" t="s">
        <v>46</v>
      </c>
      <c r="C41" s="134">
        <v>0</v>
      </c>
      <c r="D41" s="137">
        <f t="shared" si="0"/>
        <v>1</v>
      </c>
    </row>
    <row r="42" spans="1:4" x14ac:dyDescent="0.25">
      <c r="A42" s="128">
        <f t="array" ref="A42">VLOOKUP(B42,'[7]1.1'!$B$5:$V$89,21,FALSE)</f>
        <v>38</v>
      </c>
      <c r="B42" s="142" t="s">
        <v>47</v>
      </c>
      <c r="C42" s="134">
        <v>0</v>
      </c>
      <c r="D42" s="137">
        <f t="shared" si="0"/>
        <v>1</v>
      </c>
    </row>
    <row r="43" spans="1:4" x14ac:dyDescent="0.25">
      <c r="A43" s="128">
        <f t="array" ref="A43">VLOOKUP(B43,'[7]1.1'!$B$5:$V$89,21,FALSE)</f>
        <v>39</v>
      </c>
      <c r="B43" s="142" t="s">
        <v>48</v>
      </c>
      <c r="C43" s="134">
        <v>0</v>
      </c>
      <c r="D43" s="137">
        <f t="shared" si="0"/>
        <v>1</v>
      </c>
    </row>
    <row r="44" spans="1:4" x14ac:dyDescent="0.25">
      <c r="A44" s="128">
        <f t="array" ref="A44">VLOOKUP(B44,'[7]1.1'!$B$5:$V$89,21,FALSE)</f>
        <v>40</v>
      </c>
      <c r="B44" s="142" t="s">
        <v>49</v>
      </c>
      <c r="C44" s="134">
        <v>0</v>
      </c>
      <c r="D44" s="137">
        <f t="shared" si="0"/>
        <v>1</v>
      </c>
    </row>
    <row r="45" spans="1:4" x14ac:dyDescent="0.25">
      <c r="A45" s="128">
        <f t="array" ref="A45">VLOOKUP(B45,'[7]1.1'!$B$5:$V$89,21,FALSE)</f>
        <v>41</v>
      </c>
      <c r="B45" s="142" t="s">
        <v>50</v>
      </c>
      <c r="C45" s="134">
        <v>0</v>
      </c>
      <c r="D45" s="137">
        <f t="shared" si="0"/>
        <v>1</v>
      </c>
    </row>
    <row r="46" spans="1:4" x14ac:dyDescent="0.25">
      <c r="A46" s="128">
        <f t="array" ref="A46">VLOOKUP(B46,'[7]1.1'!$B$5:$V$89,21,FALSE)</f>
        <v>42</v>
      </c>
      <c r="B46" s="142" t="s">
        <v>51</v>
      </c>
      <c r="C46" s="134">
        <v>0</v>
      </c>
      <c r="D46" s="137">
        <f t="shared" si="0"/>
        <v>1</v>
      </c>
    </row>
    <row r="47" spans="1:4" x14ac:dyDescent="0.25">
      <c r="A47" s="128">
        <f t="array" ref="A47">VLOOKUP(B47,'[7]1.1'!$B$5:$V$89,21,FALSE)</f>
        <v>43</v>
      </c>
      <c r="B47" s="142" t="s">
        <v>52</v>
      </c>
      <c r="C47" s="134">
        <v>0</v>
      </c>
      <c r="D47" s="137">
        <f t="shared" si="0"/>
        <v>1</v>
      </c>
    </row>
    <row r="48" spans="1:4" x14ac:dyDescent="0.25">
      <c r="A48" s="128">
        <f t="array" ref="A48">VLOOKUP(B48,'[7]1.1'!$B$5:$V$89,21,FALSE)</f>
        <v>44</v>
      </c>
      <c r="B48" s="142" t="s">
        <v>53</v>
      </c>
      <c r="C48" s="134">
        <v>0</v>
      </c>
      <c r="D48" s="137">
        <f t="shared" si="0"/>
        <v>1</v>
      </c>
    </row>
    <row r="49" spans="1:4" x14ac:dyDescent="0.25">
      <c r="A49" s="128">
        <f t="array" ref="A49">VLOOKUP(B49,'[7]1.1'!$B$5:$V$89,21,FALSE)</f>
        <v>45</v>
      </c>
      <c r="B49" s="142" t="s">
        <v>54</v>
      </c>
      <c r="C49" s="134">
        <v>0</v>
      </c>
      <c r="D49" s="137">
        <f t="shared" si="0"/>
        <v>1</v>
      </c>
    </row>
    <row r="50" spans="1:4" x14ac:dyDescent="0.25">
      <c r="A50" s="128">
        <f t="array" ref="A50">VLOOKUP(B50,'[7]1.1'!$B$5:$V$89,21,FALSE)</f>
        <v>46</v>
      </c>
      <c r="B50" s="142" t="s">
        <v>55</v>
      </c>
      <c r="C50" s="134">
        <v>0</v>
      </c>
      <c r="D50" s="137">
        <f t="shared" si="0"/>
        <v>1</v>
      </c>
    </row>
    <row r="51" spans="1:4" x14ac:dyDescent="0.25">
      <c r="A51" s="128">
        <f t="array" ref="A51">VLOOKUP(B51,'[7]1.1'!$B$5:$V$89,21,FALSE)</f>
        <v>47</v>
      </c>
      <c r="B51" s="142" t="s">
        <v>56</v>
      </c>
      <c r="C51" s="134">
        <v>0</v>
      </c>
      <c r="D51" s="137">
        <f t="shared" si="0"/>
        <v>1</v>
      </c>
    </row>
    <row r="52" spans="1:4" x14ac:dyDescent="0.25">
      <c r="A52" s="128">
        <f t="array" ref="A52">VLOOKUP(B52,'[7]1.1'!$B$5:$V$89,21,FALSE)</f>
        <v>48</v>
      </c>
      <c r="B52" s="142" t="s">
        <v>57</v>
      </c>
      <c r="C52" s="134">
        <v>0</v>
      </c>
      <c r="D52" s="137">
        <f t="shared" si="0"/>
        <v>1</v>
      </c>
    </row>
    <row r="53" spans="1:4" x14ac:dyDescent="0.25">
      <c r="A53" s="128">
        <f t="array" ref="A53">VLOOKUP(B53,'[7]1.1'!$B$5:$V$89,21,FALSE)</f>
        <v>49</v>
      </c>
      <c r="B53" s="142" t="s">
        <v>58</v>
      </c>
      <c r="C53" s="134">
        <v>0</v>
      </c>
      <c r="D53" s="137">
        <f t="shared" si="0"/>
        <v>1</v>
      </c>
    </row>
    <row r="54" spans="1:4" x14ac:dyDescent="0.25">
      <c r="A54" s="128">
        <f t="array" ref="A54">VLOOKUP(B54,'[7]1.1'!$B$5:$V$89,21,FALSE)</f>
        <v>50</v>
      </c>
      <c r="B54" s="142" t="s">
        <v>59</v>
      </c>
      <c r="C54" s="134">
        <v>0</v>
      </c>
      <c r="D54" s="137">
        <f t="shared" si="0"/>
        <v>1</v>
      </c>
    </row>
    <row r="55" spans="1:4" x14ac:dyDescent="0.25">
      <c r="A55" s="128">
        <f t="array" ref="A55">VLOOKUP(B55,'[7]1.1'!$B$5:$V$89,21,FALSE)</f>
        <v>51</v>
      </c>
      <c r="B55" s="142" t="s">
        <v>60</v>
      </c>
      <c r="C55" s="134">
        <v>0</v>
      </c>
      <c r="D55" s="137">
        <f t="shared" si="0"/>
        <v>1</v>
      </c>
    </row>
    <row r="56" spans="1:4" x14ac:dyDescent="0.25">
      <c r="A56" s="128">
        <f t="array" ref="A56">VLOOKUP(B56,'[7]1.1'!$B$5:$V$89,21,FALSE)</f>
        <v>52</v>
      </c>
      <c r="B56" s="142" t="s">
        <v>61</v>
      </c>
      <c r="C56" s="134">
        <v>0</v>
      </c>
      <c r="D56" s="137">
        <f t="shared" si="0"/>
        <v>1</v>
      </c>
    </row>
    <row r="57" spans="1:4" x14ac:dyDescent="0.25">
      <c r="A57" s="128">
        <f t="array" ref="A57">VLOOKUP(B57,'[7]1.1'!$B$5:$V$89,21,FALSE)</f>
        <v>53</v>
      </c>
      <c r="B57" s="142" t="s">
        <v>62</v>
      </c>
      <c r="C57" s="134">
        <v>0</v>
      </c>
      <c r="D57" s="137">
        <f t="shared" si="0"/>
        <v>1</v>
      </c>
    </row>
    <row r="58" spans="1:4" x14ac:dyDescent="0.25">
      <c r="A58" s="128">
        <f t="array" ref="A58">VLOOKUP(B58,'[7]1.1'!$B$5:$V$89,21,FALSE)</f>
        <v>54</v>
      </c>
      <c r="B58" s="142" t="s">
        <v>63</v>
      </c>
      <c r="C58" s="134">
        <v>0</v>
      </c>
      <c r="D58" s="137">
        <f t="shared" si="0"/>
        <v>1</v>
      </c>
    </row>
    <row r="59" spans="1:4" x14ac:dyDescent="0.25">
      <c r="A59" s="128">
        <f t="array" ref="A59">VLOOKUP(B59,'[7]1.1'!$B$5:$V$89,21,FALSE)</f>
        <v>55</v>
      </c>
      <c r="B59" s="142" t="s">
        <v>64</v>
      </c>
      <c r="C59" s="134">
        <v>0</v>
      </c>
      <c r="D59" s="137">
        <f t="shared" si="0"/>
        <v>1</v>
      </c>
    </row>
    <row r="60" spans="1:4" x14ac:dyDescent="0.25">
      <c r="A60" s="128">
        <f t="array" ref="A60">VLOOKUP(B60,'[7]1.1'!$B$5:$V$89,21,FALSE)</f>
        <v>56</v>
      </c>
      <c r="B60" s="142" t="s">
        <v>65</v>
      </c>
      <c r="C60" s="134">
        <v>0</v>
      </c>
      <c r="D60" s="137">
        <f t="shared" si="0"/>
        <v>1</v>
      </c>
    </row>
    <row r="61" spans="1:4" x14ac:dyDescent="0.25">
      <c r="A61" s="128">
        <f t="array" ref="A61">VLOOKUP(B61,'[7]1.1'!$B$5:$V$89,21,FALSE)</f>
        <v>57</v>
      </c>
      <c r="B61" s="142" t="s">
        <v>66</v>
      </c>
      <c r="C61" s="134">
        <v>0</v>
      </c>
      <c r="D61" s="137">
        <f t="shared" si="0"/>
        <v>1</v>
      </c>
    </row>
    <row r="62" spans="1:4" x14ac:dyDescent="0.25">
      <c r="A62" s="128">
        <f t="array" ref="A62">VLOOKUP(B62,'[7]1.1'!$B$5:$V$89,21,FALSE)</f>
        <v>58</v>
      </c>
      <c r="B62" s="142" t="s">
        <v>67</v>
      </c>
      <c r="C62" s="134">
        <v>0</v>
      </c>
      <c r="D62" s="137">
        <f t="shared" si="0"/>
        <v>1</v>
      </c>
    </row>
    <row r="63" spans="1:4" x14ac:dyDescent="0.25">
      <c r="A63" s="128">
        <f t="array" ref="A63">VLOOKUP(B63,'[7]1.1'!$B$5:$V$89,21,FALSE)</f>
        <v>59</v>
      </c>
      <c r="B63" s="142" t="s">
        <v>68</v>
      </c>
      <c r="C63" s="134">
        <v>0</v>
      </c>
      <c r="D63" s="137">
        <f t="shared" si="0"/>
        <v>1</v>
      </c>
    </row>
    <row r="64" spans="1:4" x14ac:dyDescent="0.25">
      <c r="A64" s="128">
        <f t="array" ref="A64">VLOOKUP(B64,'[7]1.1'!$B$5:$V$89,21,FALSE)</f>
        <v>60</v>
      </c>
      <c r="B64" s="142" t="s">
        <v>69</v>
      </c>
      <c r="C64" s="134">
        <v>0</v>
      </c>
      <c r="D64" s="137">
        <f t="shared" si="0"/>
        <v>1</v>
      </c>
    </row>
    <row r="65" spans="1:4" x14ac:dyDescent="0.25">
      <c r="A65" s="128">
        <f t="array" ref="A65">VLOOKUP(B65,'[7]1.1'!$B$5:$V$89,21,FALSE)</f>
        <v>61</v>
      </c>
      <c r="B65" s="142" t="s">
        <v>70</v>
      </c>
      <c r="C65" s="134">
        <v>0</v>
      </c>
      <c r="D65" s="137">
        <f t="shared" si="0"/>
        <v>1</v>
      </c>
    </row>
    <row r="66" spans="1:4" x14ac:dyDescent="0.25">
      <c r="A66" s="128">
        <f t="array" ref="A66">VLOOKUP(B66,'[7]1.1'!$B$5:$V$89,21,FALSE)</f>
        <v>62</v>
      </c>
      <c r="B66" s="142" t="s">
        <v>71</v>
      </c>
      <c r="C66" s="134">
        <v>0</v>
      </c>
      <c r="D66" s="137">
        <f t="shared" si="0"/>
        <v>1</v>
      </c>
    </row>
    <row r="67" spans="1:4" x14ac:dyDescent="0.25">
      <c r="A67" s="128">
        <f t="array" ref="A67">VLOOKUP(B67,'[7]1.1'!$B$5:$V$89,21,FALSE)</f>
        <v>63</v>
      </c>
      <c r="B67" s="142" t="s">
        <v>72</v>
      </c>
      <c r="C67" s="134">
        <v>0</v>
      </c>
      <c r="D67" s="137">
        <f t="shared" si="0"/>
        <v>1</v>
      </c>
    </row>
    <row r="68" spans="1:4" x14ac:dyDescent="0.25">
      <c r="A68" s="128">
        <f t="array" ref="A68">VLOOKUP(B68,'[7]1.1'!$B$5:$V$89,21,FALSE)</f>
        <v>64</v>
      </c>
      <c r="B68" s="142" t="s">
        <v>73</v>
      </c>
      <c r="C68" s="134">
        <v>0</v>
      </c>
      <c r="D68" s="137">
        <f t="shared" si="0"/>
        <v>1</v>
      </c>
    </row>
    <row r="69" spans="1:4" x14ac:dyDescent="0.25">
      <c r="A69" s="128">
        <f t="array" ref="A69">VLOOKUP(B69,'[7]1.1'!$B$5:$V$89,21,FALSE)</f>
        <v>65</v>
      </c>
      <c r="B69" s="142" t="s">
        <v>74</v>
      </c>
      <c r="C69" s="134">
        <v>0</v>
      </c>
      <c r="D69" s="137">
        <f t="shared" ref="D69:D89" si="1">IF(C69=0,1,0)</f>
        <v>1</v>
      </c>
    </row>
    <row r="70" spans="1:4" x14ac:dyDescent="0.25">
      <c r="A70" s="128">
        <f t="array" ref="A70">VLOOKUP(B70,'[7]1.1'!$B$5:$V$89,21,FALSE)</f>
        <v>66</v>
      </c>
      <c r="B70" s="142" t="s">
        <v>75</v>
      </c>
      <c r="C70" s="134">
        <v>0</v>
      </c>
      <c r="D70" s="137">
        <f t="shared" si="1"/>
        <v>1</v>
      </c>
    </row>
    <row r="71" spans="1:4" x14ac:dyDescent="0.25">
      <c r="A71" s="128">
        <f t="array" ref="A71">VLOOKUP(B71,'[7]1.1'!$B$5:$V$89,21,FALSE)</f>
        <v>67</v>
      </c>
      <c r="B71" s="142" t="s">
        <v>76</v>
      </c>
      <c r="C71" s="134">
        <v>0</v>
      </c>
      <c r="D71" s="137">
        <f t="shared" si="1"/>
        <v>1</v>
      </c>
    </row>
    <row r="72" spans="1:4" x14ac:dyDescent="0.25">
      <c r="A72" s="128">
        <f t="array" ref="A72">VLOOKUP(B72,'[7]1.1'!$B$5:$V$89,21,FALSE)</f>
        <v>68</v>
      </c>
      <c r="B72" s="142" t="s">
        <v>77</v>
      </c>
      <c r="C72" s="134">
        <v>0</v>
      </c>
      <c r="D72" s="137">
        <f t="shared" si="1"/>
        <v>1</v>
      </c>
    </row>
    <row r="73" spans="1:4" x14ac:dyDescent="0.25">
      <c r="A73" s="128">
        <f t="array" ref="A73">VLOOKUP(B73,'[7]1.1'!$B$5:$V$89,21,FALSE)</f>
        <v>69</v>
      </c>
      <c r="B73" s="142" t="s">
        <v>78</v>
      </c>
      <c r="C73" s="134">
        <v>0</v>
      </c>
      <c r="D73" s="137">
        <f t="shared" si="1"/>
        <v>1</v>
      </c>
    </row>
    <row r="74" spans="1:4" x14ac:dyDescent="0.25">
      <c r="A74" s="128">
        <f t="array" ref="A74">VLOOKUP(B74,'[7]1.1'!$B$5:$V$89,21,FALSE)</f>
        <v>70</v>
      </c>
      <c r="B74" s="142" t="s">
        <v>79</v>
      </c>
      <c r="C74" s="134">
        <v>0</v>
      </c>
      <c r="D74" s="137">
        <f t="shared" si="1"/>
        <v>1</v>
      </c>
    </row>
    <row r="75" spans="1:4" x14ac:dyDescent="0.25">
      <c r="A75" s="128">
        <f t="array" ref="A75">VLOOKUP(B75,'[7]1.1'!$B$5:$V$89,21,FALSE)</f>
        <v>71</v>
      </c>
      <c r="B75" s="142" t="s">
        <v>80</v>
      </c>
      <c r="C75" s="134">
        <v>0</v>
      </c>
      <c r="D75" s="137">
        <f t="shared" si="1"/>
        <v>1</v>
      </c>
    </row>
    <row r="76" spans="1:4" x14ac:dyDescent="0.25">
      <c r="A76" s="128">
        <f t="array" ref="A76">VLOOKUP(B76,'[7]1.1'!$B$5:$V$89,21,FALSE)</f>
        <v>72</v>
      </c>
      <c r="B76" s="142" t="s">
        <v>81</v>
      </c>
      <c r="C76" s="134">
        <v>0</v>
      </c>
      <c r="D76" s="137">
        <f t="shared" si="1"/>
        <v>1</v>
      </c>
    </row>
    <row r="77" spans="1:4" x14ac:dyDescent="0.25">
      <c r="A77" s="128">
        <f t="array" ref="A77">VLOOKUP(B77,'[7]1.1'!$B$5:$V$89,21,FALSE)</f>
        <v>73</v>
      </c>
      <c r="B77" s="142" t="s">
        <v>82</v>
      </c>
      <c r="C77" s="134">
        <v>0</v>
      </c>
      <c r="D77" s="137">
        <f t="shared" si="1"/>
        <v>1</v>
      </c>
    </row>
    <row r="78" spans="1:4" x14ac:dyDescent="0.25">
      <c r="A78" s="128">
        <f t="array" ref="A78">VLOOKUP(B78,'[7]1.1'!$B$5:$V$89,21,FALSE)</f>
        <v>74</v>
      </c>
      <c r="B78" s="142" t="s">
        <v>83</v>
      </c>
      <c r="C78" s="134">
        <v>0</v>
      </c>
      <c r="D78" s="137">
        <f t="shared" si="1"/>
        <v>1</v>
      </c>
    </row>
    <row r="79" spans="1:4" x14ac:dyDescent="0.25">
      <c r="A79" s="128">
        <f t="array" ref="A79">VLOOKUP(B79,'[7]1.1'!$B$5:$V$89,21,FALSE)</f>
        <v>75</v>
      </c>
      <c r="B79" s="142" t="s">
        <v>84</v>
      </c>
      <c r="C79" s="134">
        <v>0</v>
      </c>
      <c r="D79" s="137">
        <f t="shared" si="1"/>
        <v>1</v>
      </c>
    </row>
    <row r="80" spans="1:4" x14ac:dyDescent="0.25">
      <c r="A80" s="128">
        <f t="array" ref="A80">VLOOKUP(B80,'[7]1.1'!$B$5:$V$89,21,FALSE)</f>
        <v>76</v>
      </c>
      <c r="B80" s="142" t="s">
        <v>85</v>
      </c>
      <c r="C80" s="134">
        <v>0</v>
      </c>
      <c r="D80" s="137">
        <f t="shared" si="1"/>
        <v>1</v>
      </c>
    </row>
    <row r="81" spans="1:4" x14ac:dyDescent="0.25">
      <c r="A81" s="128">
        <f t="array" ref="A81">VLOOKUP(B81,'[7]1.1'!$B$5:$V$89,21,FALSE)</f>
        <v>77</v>
      </c>
      <c r="B81" s="142" t="s">
        <v>86</v>
      </c>
      <c r="C81" s="134">
        <v>0</v>
      </c>
      <c r="D81" s="137">
        <f t="shared" si="1"/>
        <v>1</v>
      </c>
    </row>
    <row r="82" spans="1:4" x14ac:dyDescent="0.25">
      <c r="A82" s="128">
        <f t="array" ref="A82">VLOOKUP(B82,'[7]1.1'!$B$5:$V$89,21,FALSE)</f>
        <v>78</v>
      </c>
      <c r="B82" s="142" t="s">
        <v>87</v>
      </c>
      <c r="C82" s="134">
        <v>0</v>
      </c>
      <c r="D82" s="137">
        <f t="shared" si="1"/>
        <v>1</v>
      </c>
    </row>
    <row r="83" spans="1:4" x14ac:dyDescent="0.25">
      <c r="A83" s="128">
        <f t="array" ref="A83">VLOOKUP(B83,'[7]1.1'!$B$5:$V$89,21,FALSE)</f>
        <v>79</v>
      </c>
      <c r="B83" s="142" t="s">
        <v>88</v>
      </c>
      <c r="C83" s="134">
        <v>0</v>
      </c>
      <c r="D83" s="137">
        <f t="shared" si="1"/>
        <v>1</v>
      </c>
    </row>
    <row r="84" spans="1:4" x14ac:dyDescent="0.25">
      <c r="A84" s="128">
        <f t="array" ref="A84">VLOOKUP(B84,'[7]1.1'!$B$5:$V$89,21,FALSE)</f>
        <v>80</v>
      </c>
      <c r="B84" s="142" t="s">
        <v>89</v>
      </c>
      <c r="C84" s="134">
        <v>0</v>
      </c>
      <c r="D84" s="137">
        <f t="shared" si="1"/>
        <v>1</v>
      </c>
    </row>
    <row r="85" spans="1:4" x14ac:dyDescent="0.25">
      <c r="A85" s="128">
        <f t="array" ref="A85">VLOOKUP(B85,'[7]1.1'!$B$5:$V$89,21,FALSE)</f>
        <v>81</v>
      </c>
      <c r="B85" s="142" t="s">
        <v>90</v>
      </c>
      <c r="C85" s="134">
        <v>0</v>
      </c>
      <c r="D85" s="137">
        <f t="shared" si="1"/>
        <v>1</v>
      </c>
    </row>
    <row r="86" spans="1:4" x14ac:dyDescent="0.25">
      <c r="A86" s="128">
        <f t="array" ref="A86">VLOOKUP(B86,'[7]1.1'!$B$5:$V$89,21,FALSE)</f>
        <v>82</v>
      </c>
      <c r="B86" s="142" t="s">
        <v>91</v>
      </c>
      <c r="C86" s="134">
        <v>0</v>
      </c>
      <c r="D86" s="137">
        <f t="shared" si="1"/>
        <v>1</v>
      </c>
    </row>
    <row r="87" spans="1:4" x14ac:dyDescent="0.25">
      <c r="A87" s="128">
        <f t="array" ref="A87">VLOOKUP(B87,'[7]1.1'!$B$5:$V$89,21,FALSE)</f>
        <v>83</v>
      </c>
      <c r="B87" s="142" t="s">
        <v>92</v>
      </c>
      <c r="C87" s="134">
        <v>0</v>
      </c>
      <c r="D87" s="137">
        <f t="shared" si="1"/>
        <v>1</v>
      </c>
    </row>
    <row r="88" spans="1:4" x14ac:dyDescent="0.25">
      <c r="A88" s="128">
        <f t="array" ref="A88">VLOOKUP(B88,'[7]1.1'!$B$5:$V$89,21,FALSE)</f>
        <v>84</v>
      </c>
      <c r="B88" s="142" t="s">
        <v>93</v>
      </c>
      <c r="C88" s="134">
        <v>0</v>
      </c>
      <c r="D88" s="137">
        <f t="shared" si="1"/>
        <v>1</v>
      </c>
    </row>
    <row r="89" spans="1:4" x14ac:dyDescent="0.25">
      <c r="A89" s="128">
        <f t="array" ref="A89">VLOOKUP(B89,'[7]1.1'!$B$5:$V$89,21,FALSE)</f>
        <v>85</v>
      </c>
      <c r="B89" s="152" t="s">
        <v>94</v>
      </c>
      <c r="C89" s="153">
        <v>0</v>
      </c>
      <c r="D89" s="154">
        <f t="shared" si="1"/>
        <v>1</v>
      </c>
    </row>
    <row r="90" spans="1:4" x14ac:dyDescent="0.25">
      <c r="A90" s="155"/>
      <c r="B90" s="156"/>
      <c r="C90" s="157"/>
      <c r="D90" s="148"/>
    </row>
  </sheetData>
  <autoFilter ref="A4:D89">
    <sortState ref="A6:E90">
      <sortCondition ref="A5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90"/>
  <sheetViews>
    <sheetView workbookViewId="0">
      <selection activeCell="E11" sqref="E11"/>
    </sheetView>
  </sheetViews>
  <sheetFormatPr defaultColWidth="8.875" defaultRowHeight="15" x14ac:dyDescent="0.25"/>
  <cols>
    <col min="1" max="1" width="8.875" style="122"/>
    <col min="2" max="2" width="67" style="122" customWidth="1"/>
    <col min="3" max="3" width="46.125" style="147" customWidth="1"/>
    <col min="4" max="4" width="24.375" style="122" customWidth="1"/>
    <col min="5" max="16384" width="8.875" style="122"/>
  </cols>
  <sheetData>
    <row r="1" spans="1:4" ht="39" customHeight="1" x14ac:dyDescent="0.25">
      <c r="A1" s="269" t="s">
        <v>153</v>
      </c>
      <c r="B1" s="269"/>
      <c r="C1" s="269"/>
      <c r="D1" s="269"/>
    </row>
    <row r="2" spans="1:4" ht="15.75" thickBot="1" x14ac:dyDescent="0.3">
      <c r="C2" s="122"/>
    </row>
    <row r="3" spans="1:4" ht="45" x14ac:dyDescent="0.25">
      <c r="A3" s="129" t="s">
        <v>1</v>
      </c>
      <c r="B3" s="4" t="s">
        <v>96</v>
      </c>
      <c r="C3" s="132" t="s">
        <v>155</v>
      </c>
      <c r="D3" s="135" t="s">
        <v>6</v>
      </c>
    </row>
    <row r="4" spans="1:4" x14ac:dyDescent="0.25">
      <c r="A4" s="123">
        <v>1</v>
      </c>
      <c r="B4" s="123">
        <v>2</v>
      </c>
      <c r="C4" s="132">
        <v>3</v>
      </c>
      <c r="D4" s="141">
        <v>4</v>
      </c>
    </row>
    <row r="5" spans="1:4" x14ac:dyDescent="0.25">
      <c r="A5" s="128">
        <f t="array" ref="A5">VLOOKUP(B5,'[7]1.1'!$B$5:$V$89,21,FALSE)</f>
        <v>1</v>
      </c>
      <c r="B5" s="142" t="s">
        <v>10</v>
      </c>
      <c r="C5" s="134">
        <v>116241.56</v>
      </c>
      <c r="D5" s="137">
        <v>1</v>
      </c>
    </row>
    <row r="6" spans="1:4" x14ac:dyDescent="0.25">
      <c r="A6" s="128">
        <f t="array" ref="A6">VLOOKUP(B6,'[7]1.1'!$B$5:$V$89,21,FALSE)</f>
        <v>2</v>
      </c>
      <c r="B6" s="142" t="s">
        <v>11</v>
      </c>
      <c r="C6" s="134">
        <v>489285.07</v>
      </c>
      <c r="D6" s="137">
        <v>1</v>
      </c>
    </row>
    <row r="7" spans="1:4" x14ac:dyDescent="0.25">
      <c r="A7" s="128">
        <f t="array" ref="A7">VLOOKUP(B7,'[7]1.1'!$B$5:$V$89,21,FALSE)</f>
        <v>3</v>
      </c>
      <c r="B7" s="142" t="s">
        <v>12</v>
      </c>
      <c r="C7" s="134">
        <v>0</v>
      </c>
      <c r="D7" s="137">
        <v>1</v>
      </c>
    </row>
    <row r="8" spans="1:4" x14ac:dyDescent="0.25">
      <c r="A8" s="128">
        <f t="array" ref="A8">VLOOKUP(B8,'[7]1.1'!$B$5:$V$89,21,FALSE)</f>
        <v>4</v>
      </c>
      <c r="B8" s="142" t="s">
        <v>13</v>
      </c>
      <c r="C8" s="134">
        <v>0</v>
      </c>
      <c r="D8" s="137">
        <v>1</v>
      </c>
    </row>
    <row r="9" spans="1:4" x14ac:dyDescent="0.25">
      <c r="A9" s="128">
        <f t="array" ref="A9">VLOOKUP(B9,'[7]1.1'!$B$5:$V$89,21,FALSE)</f>
        <v>5</v>
      </c>
      <c r="B9" s="142" t="s">
        <v>14</v>
      </c>
      <c r="C9" s="134">
        <v>0</v>
      </c>
      <c r="D9" s="137">
        <v>1</v>
      </c>
    </row>
    <row r="10" spans="1:4" x14ac:dyDescent="0.25">
      <c r="A10" s="128">
        <f t="array" ref="A10">VLOOKUP(B10,'[7]1.1'!$B$5:$V$89,21,FALSE)</f>
        <v>6</v>
      </c>
      <c r="B10" s="142" t="s">
        <v>15</v>
      </c>
      <c r="C10" s="134">
        <v>0</v>
      </c>
      <c r="D10" s="137">
        <v>1</v>
      </c>
    </row>
    <row r="11" spans="1:4" x14ac:dyDescent="0.25">
      <c r="A11" s="128">
        <f t="array" ref="A11">VLOOKUP(B11,'[7]1.1'!$B$5:$V$89,21,FALSE)</f>
        <v>7</v>
      </c>
      <c r="B11" s="142" t="s">
        <v>16</v>
      </c>
      <c r="C11" s="134">
        <v>472527.52</v>
      </c>
      <c r="D11" s="137">
        <v>1</v>
      </c>
    </row>
    <row r="12" spans="1:4" x14ac:dyDescent="0.25">
      <c r="A12" s="128">
        <f t="array" ref="A12">VLOOKUP(B12,'[7]1.1'!$B$5:$V$89,21,FALSE)</f>
        <v>8</v>
      </c>
      <c r="B12" s="142" t="s">
        <v>17</v>
      </c>
      <c r="C12" s="134">
        <v>2118548.5100000002</v>
      </c>
      <c r="D12" s="137">
        <v>1</v>
      </c>
    </row>
    <row r="13" spans="1:4" x14ac:dyDescent="0.25">
      <c r="A13" s="128">
        <f t="array" ref="A13">VLOOKUP(B13,'[7]1.1'!$B$5:$V$89,21,FALSE)</f>
        <v>9</v>
      </c>
      <c r="B13" s="142" t="s">
        <v>18</v>
      </c>
      <c r="C13" s="134">
        <v>368826.45999999996</v>
      </c>
      <c r="D13" s="137">
        <v>1</v>
      </c>
    </row>
    <row r="14" spans="1:4" x14ac:dyDescent="0.25">
      <c r="A14" s="128">
        <f t="array" ref="A14">VLOOKUP(B14,'[7]1.1'!$B$5:$V$89,21,FALSE)</f>
        <v>10</v>
      </c>
      <c r="B14" s="142" t="s">
        <v>19</v>
      </c>
      <c r="C14" s="134">
        <v>37334.94</v>
      </c>
      <c r="D14" s="137">
        <v>1</v>
      </c>
    </row>
    <row r="15" spans="1:4" x14ac:dyDescent="0.25">
      <c r="A15" s="128">
        <f t="array" ref="A15">VLOOKUP(B15,'[7]1.1'!$B$5:$V$89,21,FALSE)</f>
        <v>11</v>
      </c>
      <c r="B15" s="142" t="s">
        <v>20</v>
      </c>
      <c r="C15" s="134">
        <v>2406963.75</v>
      </c>
      <c r="D15" s="137">
        <v>1</v>
      </c>
    </row>
    <row r="16" spans="1:4" x14ac:dyDescent="0.25">
      <c r="A16" s="128">
        <f t="array" ref="A16">VLOOKUP(B16,'[7]1.1'!$B$5:$V$89,21,FALSE)</f>
        <v>12</v>
      </c>
      <c r="B16" s="142" t="s">
        <v>21</v>
      </c>
      <c r="C16" s="134">
        <v>149641.71</v>
      </c>
      <c r="D16" s="137">
        <v>1</v>
      </c>
    </row>
    <row r="17" spans="1:4" x14ac:dyDescent="0.25">
      <c r="A17" s="128">
        <f t="array" ref="A17">VLOOKUP(B17,'[7]1.1'!$B$5:$V$89,21,FALSE)</f>
        <v>13</v>
      </c>
      <c r="B17" s="142" t="s">
        <v>22</v>
      </c>
      <c r="C17" s="134">
        <v>0</v>
      </c>
      <c r="D17" s="137">
        <v>1</v>
      </c>
    </row>
    <row r="18" spans="1:4" x14ac:dyDescent="0.25">
      <c r="A18" s="128">
        <f t="array" ref="A18">VLOOKUP(B18,'[7]1.1'!$B$5:$V$89,21,FALSE)</f>
        <v>14</v>
      </c>
      <c r="B18" s="142" t="s">
        <v>23</v>
      </c>
      <c r="C18" s="134">
        <v>451248.81</v>
      </c>
      <c r="D18" s="137">
        <v>1</v>
      </c>
    </row>
    <row r="19" spans="1:4" x14ac:dyDescent="0.25">
      <c r="A19" s="128">
        <f t="array" ref="A19">VLOOKUP(B19,'[7]1.1'!$B$5:$V$89,21,FALSE)</f>
        <v>15</v>
      </c>
      <c r="B19" s="142" t="s">
        <v>24</v>
      </c>
      <c r="C19" s="134">
        <v>0</v>
      </c>
      <c r="D19" s="137">
        <v>1</v>
      </c>
    </row>
    <row r="20" spans="1:4" x14ac:dyDescent="0.25">
      <c r="A20" s="128">
        <f t="array" ref="A20">VLOOKUP(B20,'[7]1.1'!$B$5:$V$89,21,FALSE)</f>
        <v>16</v>
      </c>
      <c r="B20" s="142" t="s">
        <v>25</v>
      </c>
      <c r="C20" s="134">
        <v>1569860.9</v>
      </c>
      <c r="D20" s="137">
        <v>1</v>
      </c>
    </row>
    <row r="21" spans="1:4" x14ac:dyDescent="0.25">
      <c r="A21" s="128">
        <f t="array" ref="A21">VLOOKUP(B21,'[7]1.1'!$B$5:$V$89,21,FALSE)</f>
        <v>17</v>
      </c>
      <c r="B21" s="142" t="s">
        <v>26</v>
      </c>
      <c r="C21" s="134">
        <v>0</v>
      </c>
      <c r="D21" s="137">
        <v>1</v>
      </c>
    </row>
    <row r="22" spans="1:4" x14ac:dyDescent="0.25">
      <c r="A22" s="128">
        <f t="array" ref="A22">VLOOKUP(B22,'[7]1.1'!$B$5:$V$89,21,FALSE)</f>
        <v>18</v>
      </c>
      <c r="B22" s="142" t="s">
        <v>27</v>
      </c>
      <c r="C22" s="134">
        <v>150595.68</v>
      </c>
      <c r="D22" s="137">
        <v>1</v>
      </c>
    </row>
    <row r="23" spans="1:4" x14ac:dyDescent="0.25">
      <c r="A23" s="128">
        <f t="array" ref="A23">VLOOKUP(B23,'[7]1.1'!$B$5:$V$89,21,FALSE)</f>
        <v>19</v>
      </c>
      <c r="B23" s="142" t="s">
        <v>28</v>
      </c>
      <c r="C23" s="134">
        <v>1008869.28</v>
      </c>
      <c r="D23" s="137">
        <v>1</v>
      </c>
    </row>
    <row r="24" spans="1:4" x14ac:dyDescent="0.25">
      <c r="A24" s="128">
        <f t="array" ref="A24">VLOOKUP(B24,'[7]1.1'!$B$5:$V$89,21,FALSE)</f>
        <v>20</v>
      </c>
      <c r="B24" s="142" t="s">
        <v>29</v>
      </c>
      <c r="C24" s="134">
        <v>146214.38</v>
      </c>
      <c r="D24" s="137">
        <v>1</v>
      </c>
    </row>
    <row r="25" spans="1:4" x14ac:dyDescent="0.25">
      <c r="A25" s="128">
        <f t="array" ref="A25">VLOOKUP(B25,'[7]1.1'!$B$5:$V$89,21,FALSE)</f>
        <v>21</v>
      </c>
      <c r="B25" s="142" t="s">
        <v>30</v>
      </c>
      <c r="C25" s="134">
        <v>481905.79</v>
      </c>
      <c r="D25" s="137">
        <v>1</v>
      </c>
    </row>
    <row r="26" spans="1:4" x14ac:dyDescent="0.25">
      <c r="A26" s="128">
        <f t="array" ref="A26">VLOOKUP(B26,'[7]1.1'!$B$5:$V$89,21,FALSE)</f>
        <v>22</v>
      </c>
      <c r="B26" s="142" t="s">
        <v>31</v>
      </c>
      <c r="C26" s="134">
        <v>0</v>
      </c>
      <c r="D26" s="137">
        <v>1</v>
      </c>
    </row>
    <row r="27" spans="1:4" x14ac:dyDescent="0.25">
      <c r="A27" s="128">
        <f t="array" ref="A27">VLOOKUP(B27,'[7]1.1'!$B$5:$V$89,21,FALSE)</f>
        <v>23</v>
      </c>
      <c r="B27" s="142" t="s">
        <v>32</v>
      </c>
      <c r="C27" s="134">
        <v>0</v>
      </c>
      <c r="D27" s="137">
        <v>1</v>
      </c>
    </row>
    <row r="28" spans="1:4" x14ac:dyDescent="0.25">
      <c r="A28" s="128">
        <f t="array" ref="A28">VLOOKUP(B28,'[7]1.1'!$B$5:$V$89,21,FALSE)</f>
        <v>24</v>
      </c>
      <c r="B28" s="142" t="s">
        <v>33</v>
      </c>
      <c r="C28" s="134">
        <v>1324415.69</v>
      </c>
      <c r="D28" s="137">
        <v>1</v>
      </c>
    </row>
    <row r="29" spans="1:4" x14ac:dyDescent="0.25">
      <c r="A29" s="128">
        <f t="array" ref="A29">VLOOKUP(B29,'[7]1.1'!$B$5:$V$89,21,FALSE)</f>
        <v>25</v>
      </c>
      <c r="B29" s="142" t="s">
        <v>34</v>
      </c>
      <c r="C29" s="134">
        <v>0</v>
      </c>
      <c r="D29" s="137">
        <v>1</v>
      </c>
    </row>
    <row r="30" spans="1:4" x14ac:dyDescent="0.25">
      <c r="A30" s="128">
        <f t="array" ref="A30">VLOOKUP(B30,'[7]1.1'!$B$5:$V$89,21,FALSE)</f>
        <v>26</v>
      </c>
      <c r="B30" s="142" t="s">
        <v>35</v>
      </c>
      <c r="C30" s="134">
        <v>165474.9</v>
      </c>
      <c r="D30" s="137">
        <v>1</v>
      </c>
    </row>
    <row r="31" spans="1:4" x14ac:dyDescent="0.25">
      <c r="A31" s="128">
        <f t="array" ref="A31">VLOOKUP(B31,'[7]1.1'!$B$5:$V$89,21,FALSE)</f>
        <v>27</v>
      </c>
      <c r="B31" s="142" t="s">
        <v>36</v>
      </c>
      <c r="C31" s="134">
        <v>0</v>
      </c>
      <c r="D31" s="137">
        <v>1</v>
      </c>
    </row>
    <row r="32" spans="1:4" x14ac:dyDescent="0.25">
      <c r="A32" s="128">
        <f t="array" ref="A32">VLOOKUP(B32,'[7]1.1'!$B$5:$V$89,21,FALSE)</f>
        <v>28</v>
      </c>
      <c r="B32" s="142" t="s">
        <v>37</v>
      </c>
      <c r="C32" s="134">
        <v>243910.55</v>
      </c>
      <c r="D32" s="137">
        <v>1</v>
      </c>
    </row>
    <row r="33" spans="1:4" x14ac:dyDescent="0.25">
      <c r="A33" s="128">
        <f t="array" ref="A33">VLOOKUP(B33,'[7]1.1'!$B$5:$V$89,21,FALSE)</f>
        <v>29</v>
      </c>
      <c r="B33" s="142" t="s">
        <v>38</v>
      </c>
      <c r="C33" s="134">
        <v>334805.84999999998</v>
      </c>
      <c r="D33" s="137">
        <v>1</v>
      </c>
    </row>
    <row r="34" spans="1:4" x14ac:dyDescent="0.25">
      <c r="A34" s="128">
        <f t="array" ref="A34">VLOOKUP(B34,'[7]1.1'!$B$5:$V$89,21,FALSE)</f>
        <v>30</v>
      </c>
      <c r="B34" s="142" t="s">
        <v>39</v>
      </c>
      <c r="C34" s="134">
        <v>742391.79</v>
      </c>
      <c r="D34" s="137">
        <v>1</v>
      </c>
    </row>
    <row r="35" spans="1:4" x14ac:dyDescent="0.25">
      <c r="A35" s="128">
        <f t="array" ref="A35">VLOOKUP(B35,'[7]1.1'!$B$5:$V$89,21,FALSE)</f>
        <v>31</v>
      </c>
      <c r="B35" s="142" t="s">
        <v>40</v>
      </c>
      <c r="C35" s="134">
        <v>0</v>
      </c>
      <c r="D35" s="137">
        <v>1</v>
      </c>
    </row>
    <row r="36" spans="1:4" x14ac:dyDescent="0.25">
      <c r="A36" s="128">
        <f t="array" ref="A36">VLOOKUP(B36,'[7]1.1'!$B$5:$V$89,21,FALSE)</f>
        <v>32</v>
      </c>
      <c r="B36" s="142" t="s">
        <v>41</v>
      </c>
      <c r="C36" s="134">
        <v>703328.76</v>
      </c>
      <c r="D36" s="137">
        <v>1</v>
      </c>
    </row>
    <row r="37" spans="1:4" x14ac:dyDescent="0.25">
      <c r="A37" s="128">
        <f t="array" ref="A37">VLOOKUP(B37,'[7]1.1'!$B$5:$V$89,21,FALSE)</f>
        <v>33</v>
      </c>
      <c r="B37" s="142" t="s">
        <v>42</v>
      </c>
      <c r="C37" s="134">
        <v>0</v>
      </c>
      <c r="D37" s="137">
        <v>1</v>
      </c>
    </row>
    <row r="38" spans="1:4" x14ac:dyDescent="0.25">
      <c r="A38" s="128">
        <f t="array" ref="A38">VLOOKUP(B38,'[7]1.1'!$B$5:$V$89,21,FALSE)</f>
        <v>34</v>
      </c>
      <c r="B38" s="142" t="s">
        <v>43</v>
      </c>
      <c r="C38" s="134">
        <v>0</v>
      </c>
      <c r="D38" s="137">
        <v>1</v>
      </c>
    </row>
    <row r="39" spans="1:4" x14ac:dyDescent="0.25">
      <c r="A39" s="128">
        <f t="array" ref="A39">VLOOKUP(B39,'[7]1.1'!$B$5:$V$89,21,FALSE)</f>
        <v>35</v>
      </c>
      <c r="B39" s="142" t="s">
        <v>44</v>
      </c>
      <c r="C39" s="134">
        <v>306113.25</v>
      </c>
      <c r="D39" s="137">
        <v>1</v>
      </c>
    </row>
    <row r="40" spans="1:4" x14ac:dyDescent="0.25">
      <c r="A40" s="128">
        <f t="array" ref="A40">VLOOKUP(B40,'[7]1.1'!$B$5:$V$89,21,FALSE)</f>
        <v>36</v>
      </c>
      <c r="B40" s="142" t="s">
        <v>45</v>
      </c>
      <c r="C40" s="134">
        <v>787904.13</v>
      </c>
      <c r="D40" s="137">
        <v>1</v>
      </c>
    </row>
    <row r="41" spans="1:4" x14ac:dyDescent="0.25">
      <c r="A41" s="128">
        <f t="array" ref="A41">VLOOKUP(B41,'[7]1.1'!$B$5:$V$89,21,FALSE)</f>
        <v>37</v>
      </c>
      <c r="B41" s="142" t="s">
        <v>46</v>
      </c>
      <c r="C41" s="134">
        <v>1053525.97</v>
      </c>
      <c r="D41" s="137">
        <v>1</v>
      </c>
    </row>
    <row r="42" spans="1:4" x14ac:dyDescent="0.25">
      <c r="A42" s="128">
        <f t="array" ref="A42">VLOOKUP(B42,'[7]1.1'!$B$5:$V$89,21,FALSE)</f>
        <v>38</v>
      </c>
      <c r="B42" s="142" t="s">
        <v>47</v>
      </c>
      <c r="C42" s="134">
        <v>365699.87</v>
      </c>
      <c r="D42" s="137">
        <v>1</v>
      </c>
    </row>
    <row r="43" spans="1:4" x14ac:dyDescent="0.25">
      <c r="A43" s="128">
        <f t="array" ref="A43">VLOOKUP(B43,'[7]1.1'!$B$5:$V$89,21,FALSE)</f>
        <v>39</v>
      </c>
      <c r="B43" s="142" t="s">
        <v>48</v>
      </c>
      <c r="C43" s="134">
        <v>205559.33</v>
      </c>
      <c r="D43" s="137">
        <v>1</v>
      </c>
    </row>
    <row r="44" spans="1:4" x14ac:dyDescent="0.25">
      <c r="A44" s="128">
        <f t="array" ref="A44">VLOOKUP(B44,'[7]1.1'!$B$5:$V$89,21,FALSE)</f>
        <v>40</v>
      </c>
      <c r="B44" s="142" t="s">
        <v>49</v>
      </c>
      <c r="C44" s="134">
        <v>0</v>
      </c>
      <c r="D44" s="137">
        <v>1</v>
      </c>
    </row>
    <row r="45" spans="1:4" x14ac:dyDescent="0.25">
      <c r="A45" s="128">
        <f t="array" ref="A45">VLOOKUP(B45,'[7]1.1'!$B$5:$V$89,21,FALSE)</f>
        <v>41</v>
      </c>
      <c r="B45" s="142" t="s">
        <v>50</v>
      </c>
      <c r="C45" s="134">
        <v>0</v>
      </c>
      <c r="D45" s="137">
        <v>1</v>
      </c>
    </row>
    <row r="46" spans="1:4" x14ac:dyDescent="0.25">
      <c r="A46" s="128">
        <f t="array" ref="A46">VLOOKUP(B46,'[7]1.1'!$B$5:$V$89,21,FALSE)</f>
        <v>42</v>
      </c>
      <c r="B46" s="142" t="s">
        <v>51</v>
      </c>
      <c r="C46" s="134">
        <v>509445.64</v>
      </c>
      <c r="D46" s="137">
        <v>1</v>
      </c>
    </row>
    <row r="47" spans="1:4" x14ac:dyDescent="0.25">
      <c r="A47" s="128">
        <f t="array" ref="A47">VLOOKUP(B47,'[7]1.1'!$B$5:$V$89,21,FALSE)</f>
        <v>43</v>
      </c>
      <c r="B47" s="142" t="s">
        <v>52</v>
      </c>
      <c r="C47" s="134">
        <v>133425.07</v>
      </c>
      <c r="D47" s="137">
        <v>1</v>
      </c>
    </row>
    <row r="48" spans="1:4" x14ac:dyDescent="0.25">
      <c r="A48" s="128">
        <f t="array" ref="A48">VLOOKUP(B48,'[7]1.1'!$B$5:$V$89,21,FALSE)</f>
        <v>44</v>
      </c>
      <c r="B48" s="142" t="s">
        <v>53</v>
      </c>
      <c r="C48" s="134">
        <v>0</v>
      </c>
      <c r="D48" s="137">
        <v>1</v>
      </c>
    </row>
    <row r="49" spans="1:4" x14ac:dyDescent="0.25">
      <c r="A49" s="128">
        <f t="array" ref="A49">VLOOKUP(B49,'[7]1.1'!$B$5:$V$89,21,FALSE)</f>
        <v>45</v>
      </c>
      <c r="B49" s="142" t="s">
        <v>54</v>
      </c>
      <c r="C49" s="134">
        <v>230995.1</v>
      </c>
      <c r="D49" s="137">
        <v>1</v>
      </c>
    </row>
    <row r="50" spans="1:4" x14ac:dyDescent="0.25">
      <c r="A50" s="128">
        <f t="array" ref="A50">VLOOKUP(B50,'[7]1.1'!$B$5:$V$89,21,FALSE)</f>
        <v>46</v>
      </c>
      <c r="B50" s="142" t="s">
        <v>55</v>
      </c>
      <c r="C50" s="134">
        <v>343153.64</v>
      </c>
      <c r="D50" s="137">
        <v>1</v>
      </c>
    </row>
    <row r="51" spans="1:4" x14ac:dyDescent="0.25">
      <c r="A51" s="128">
        <f t="array" ref="A51">VLOOKUP(B51,'[7]1.1'!$B$5:$V$89,21,FALSE)</f>
        <v>47</v>
      </c>
      <c r="B51" s="142" t="s">
        <v>56</v>
      </c>
      <c r="C51" s="134">
        <v>129932.15</v>
      </c>
      <c r="D51" s="137">
        <v>1</v>
      </c>
    </row>
    <row r="52" spans="1:4" x14ac:dyDescent="0.25">
      <c r="A52" s="128">
        <f t="array" ref="A52">VLOOKUP(B52,'[7]1.1'!$B$5:$V$89,21,FALSE)</f>
        <v>48</v>
      </c>
      <c r="B52" s="142" t="s">
        <v>57</v>
      </c>
      <c r="C52" s="134">
        <v>245212.38</v>
      </c>
      <c r="D52" s="137">
        <v>1</v>
      </c>
    </row>
    <row r="53" spans="1:4" x14ac:dyDescent="0.25">
      <c r="A53" s="128">
        <f t="array" ref="A53">VLOOKUP(B53,'[7]1.1'!$B$5:$V$89,21,FALSE)</f>
        <v>49</v>
      </c>
      <c r="B53" s="142" t="s">
        <v>58</v>
      </c>
      <c r="C53" s="134">
        <v>0</v>
      </c>
      <c r="D53" s="137">
        <v>1</v>
      </c>
    </row>
    <row r="54" spans="1:4" x14ac:dyDescent="0.25">
      <c r="A54" s="128">
        <f t="array" ref="A54">VLOOKUP(B54,'[7]1.1'!$B$5:$V$89,21,FALSE)</f>
        <v>50</v>
      </c>
      <c r="B54" s="142" t="s">
        <v>59</v>
      </c>
      <c r="C54" s="134">
        <v>77896.03</v>
      </c>
      <c r="D54" s="137">
        <v>1</v>
      </c>
    </row>
    <row r="55" spans="1:4" x14ac:dyDescent="0.25">
      <c r="A55" s="128">
        <f t="array" ref="A55">VLOOKUP(B55,'[7]1.1'!$B$5:$V$89,21,FALSE)</f>
        <v>51</v>
      </c>
      <c r="B55" s="142" t="s">
        <v>60</v>
      </c>
      <c r="C55" s="134">
        <v>274705.46999999997</v>
      </c>
      <c r="D55" s="137">
        <v>1</v>
      </c>
    </row>
    <row r="56" spans="1:4" x14ac:dyDescent="0.25">
      <c r="A56" s="128">
        <f t="array" ref="A56">VLOOKUP(B56,'[7]1.1'!$B$5:$V$89,21,FALSE)</f>
        <v>52</v>
      </c>
      <c r="B56" s="142" t="s">
        <v>61</v>
      </c>
      <c r="C56" s="134">
        <v>0</v>
      </c>
      <c r="D56" s="137">
        <v>1</v>
      </c>
    </row>
    <row r="57" spans="1:4" x14ac:dyDescent="0.25">
      <c r="A57" s="128">
        <f t="array" ref="A57">VLOOKUP(B57,'[7]1.1'!$B$5:$V$89,21,FALSE)</f>
        <v>53</v>
      </c>
      <c r="B57" s="142" t="s">
        <v>62</v>
      </c>
      <c r="C57" s="134">
        <v>457666.31</v>
      </c>
      <c r="D57" s="137">
        <v>1</v>
      </c>
    </row>
    <row r="58" spans="1:4" x14ac:dyDescent="0.25">
      <c r="A58" s="128">
        <f t="array" ref="A58">VLOOKUP(B58,'[7]1.1'!$B$5:$V$89,21,FALSE)</f>
        <v>54</v>
      </c>
      <c r="B58" s="142" t="s">
        <v>63</v>
      </c>
      <c r="C58" s="134">
        <v>0</v>
      </c>
      <c r="D58" s="137">
        <v>1</v>
      </c>
    </row>
    <row r="59" spans="1:4" x14ac:dyDescent="0.25">
      <c r="A59" s="128">
        <f t="array" ref="A59">VLOOKUP(B59,'[7]1.1'!$B$5:$V$89,21,FALSE)</f>
        <v>55</v>
      </c>
      <c r="B59" s="142" t="s">
        <v>64</v>
      </c>
      <c r="C59" s="134">
        <v>394680.16</v>
      </c>
      <c r="D59" s="137">
        <v>1</v>
      </c>
    </row>
    <row r="60" spans="1:4" x14ac:dyDescent="0.25">
      <c r="A60" s="128">
        <f t="array" ref="A60">VLOOKUP(B60,'[7]1.1'!$B$5:$V$89,21,FALSE)</f>
        <v>56</v>
      </c>
      <c r="B60" s="142" t="s">
        <v>65</v>
      </c>
      <c r="C60" s="134">
        <v>0</v>
      </c>
      <c r="D60" s="137">
        <v>1</v>
      </c>
    </row>
    <row r="61" spans="1:4" x14ac:dyDescent="0.25">
      <c r="A61" s="128">
        <f t="array" ref="A61">VLOOKUP(B61,'[7]1.1'!$B$5:$V$89,21,FALSE)</f>
        <v>57</v>
      </c>
      <c r="B61" s="142" t="s">
        <v>66</v>
      </c>
      <c r="C61" s="134">
        <v>0</v>
      </c>
      <c r="D61" s="137">
        <v>1</v>
      </c>
    </row>
    <row r="62" spans="1:4" x14ac:dyDescent="0.25">
      <c r="A62" s="128">
        <f t="array" ref="A62">VLOOKUP(B62,'[7]1.1'!$B$5:$V$89,21,FALSE)</f>
        <v>58</v>
      </c>
      <c r="B62" s="142" t="s">
        <v>67</v>
      </c>
      <c r="C62" s="134">
        <v>0</v>
      </c>
      <c r="D62" s="137">
        <v>1</v>
      </c>
    </row>
    <row r="63" spans="1:4" x14ac:dyDescent="0.25">
      <c r="A63" s="128">
        <f t="array" ref="A63">VLOOKUP(B63,'[7]1.1'!$B$5:$V$89,21,FALSE)</f>
        <v>59</v>
      </c>
      <c r="B63" s="142" t="s">
        <v>68</v>
      </c>
      <c r="C63" s="134">
        <v>0</v>
      </c>
      <c r="D63" s="137">
        <v>1</v>
      </c>
    </row>
    <row r="64" spans="1:4" x14ac:dyDescent="0.25">
      <c r="A64" s="128">
        <f t="array" ref="A64">VLOOKUP(B64,'[7]1.1'!$B$5:$V$89,21,FALSE)</f>
        <v>60</v>
      </c>
      <c r="B64" s="142" t="s">
        <v>69</v>
      </c>
      <c r="C64" s="134">
        <v>0</v>
      </c>
      <c r="D64" s="137">
        <v>1</v>
      </c>
    </row>
    <row r="65" spans="1:4" x14ac:dyDescent="0.25">
      <c r="A65" s="128">
        <f t="array" ref="A65">VLOOKUP(B65,'[7]1.1'!$B$5:$V$89,21,FALSE)</f>
        <v>61</v>
      </c>
      <c r="B65" s="142" t="s">
        <v>70</v>
      </c>
      <c r="C65" s="134">
        <v>241119.04</v>
      </c>
      <c r="D65" s="137">
        <v>1</v>
      </c>
    </row>
    <row r="66" spans="1:4" x14ac:dyDescent="0.25">
      <c r="A66" s="128">
        <f t="array" ref="A66">VLOOKUP(B66,'[7]1.1'!$B$5:$V$89,21,FALSE)</f>
        <v>62</v>
      </c>
      <c r="B66" s="142" t="s">
        <v>71</v>
      </c>
      <c r="C66" s="134">
        <v>501384.7</v>
      </c>
      <c r="D66" s="137">
        <v>1</v>
      </c>
    </row>
    <row r="67" spans="1:4" x14ac:dyDescent="0.25">
      <c r="A67" s="128">
        <f t="array" ref="A67">VLOOKUP(B67,'[7]1.1'!$B$5:$V$89,21,FALSE)</f>
        <v>63</v>
      </c>
      <c r="B67" s="142" t="s">
        <v>72</v>
      </c>
      <c r="C67" s="134">
        <v>0</v>
      </c>
      <c r="D67" s="137">
        <v>1</v>
      </c>
    </row>
    <row r="68" spans="1:4" x14ac:dyDescent="0.25">
      <c r="A68" s="128">
        <f t="array" ref="A68">VLOOKUP(B68,'[7]1.1'!$B$5:$V$89,21,FALSE)</f>
        <v>64</v>
      </c>
      <c r="B68" s="142" t="s">
        <v>73</v>
      </c>
      <c r="C68" s="134">
        <v>98098.47</v>
      </c>
      <c r="D68" s="137">
        <v>1</v>
      </c>
    </row>
    <row r="69" spans="1:4" x14ac:dyDescent="0.25">
      <c r="A69" s="128">
        <f t="array" ref="A69">VLOOKUP(B69,'[7]1.1'!$B$5:$V$89,21,FALSE)</f>
        <v>65</v>
      </c>
      <c r="B69" s="142" t="s">
        <v>74</v>
      </c>
      <c r="C69" s="134">
        <v>1412283.29</v>
      </c>
      <c r="D69" s="137">
        <v>1</v>
      </c>
    </row>
    <row r="70" spans="1:4" x14ac:dyDescent="0.25">
      <c r="A70" s="128">
        <f t="array" ref="A70">VLOOKUP(B70,'[7]1.1'!$B$5:$V$89,21,FALSE)</f>
        <v>66</v>
      </c>
      <c r="B70" s="142" t="s">
        <v>75</v>
      </c>
      <c r="C70" s="134">
        <v>389148.94</v>
      </c>
      <c r="D70" s="137">
        <v>1</v>
      </c>
    </row>
    <row r="71" spans="1:4" x14ac:dyDescent="0.25">
      <c r="A71" s="128">
        <f t="array" ref="A71">VLOOKUP(B71,'[7]1.1'!$B$5:$V$89,21,FALSE)</f>
        <v>67</v>
      </c>
      <c r="B71" s="142" t="s">
        <v>76</v>
      </c>
      <c r="C71" s="134">
        <v>491166.36</v>
      </c>
      <c r="D71" s="137">
        <v>1</v>
      </c>
    </row>
    <row r="72" spans="1:4" x14ac:dyDescent="0.25">
      <c r="A72" s="128">
        <f t="array" ref="A72">VLOOKUP(B72,'[7]1.1'!$B$5:$V$89,21,FALSE)</f>
        <v>68</v>
      </c>
      <c r="B72" s="142" t="s">
        <v>77</v>
      </c>
      <c r="C72" s="134">
        <v>136130.65</v>
      </c>
      <c r="D72" s="137">
        <v>1</v>
      </c>
    </row>
    <row r="73" spans="1:4" x14ac:dyDescent="0.25">
      <c r="A73" s="128">
        <f t="array" ref="A73">VLOOKUP(B73,'[7]1.1'!$B$5:$V$89,21,FALSE)</f>
        <v>69</v>
      </c>
      <c r="B73" s="142" t="s">
        <v>78</v>
      </c>
      <c r="C73" s="134">
        <v>0</v>
      </c>
      <c r="D73" s="137">
        <v>1</v>
      </c>
    </row>
    <row r="74" spans="1:4" x14ac:dyDescent="0.25">
      <c r="A74" s="128">
        <f t="array" ref="A74">VLOOKUP(B74,'[7]1.1'!$B$5:$V$89,21,FALSE)</f>
        <v>70</v>
      </c>
      <c r="B74" s="142" t="s">
        <v>79</v>
      </c>
      <c r="C74" s="134">
        <v>0</v>
      </c>
      <c r="D74" s="137">
        <v>1</v>
      </c>
    </row>
    <row r="75" spans="1:4" x14ac:dyDescent="0.25">
      <c r="A75" s="128">
        <f t="array" ref="A75">VLOOKUP(B75,'[7]1.1'!$B$5:$V$89,21,FALSE)</f>
        <v>71</v>
      </c>
      <c r="B75" s="142" t="s">
        <v>80</v>
      </c>
      <c r="C75" s="134">
        <v>0</v>
      </c>
      <c r="D75" s="137">
        <v>1</v>
      </c>
    </row>
    <row r="76" spans="1:4" x14ac:dyDescent="0.25">
      <c r="A76" s="128">
        <f t="array" ref="A76">VLOOKUP(B76,'[7]1.1'!$B$5:$V$89,21,FALSE)</f>
        <v>72</v>
      </c>
      <c r="B76" s="142" t="s">
        <v>81</v>
      </c>
      <c r="C76" s="134">
        <v>154020.41</v>
      </c>
      <c r="D76" s="137">
        <v>1</v>
      </c>
    </row>
    <row r="77" spans="1:4" x14ac:dyDescent="0.25">
      <c r="A77" s="128">
        <f t="array" ref="A77">VLOOKUP(B77,'[7]1.1'!$B$5:$V$89,21,FALSE)</f>
        <v>73</v>
      </c>
      <c r="B77" s="142" t="s">
        <v>82</v>
      </c>
      <c r="C77" s="134">
        <v>1479420.8</v>
      </c>
      <c r="D77" s="137">
        <v>1</v>
      </c>
    </row>
    <row r="78" spans="1:4" x14ac:dyDescent="0.25">
      <c r="A78" s="128">
        <f t="array" ref="A78">VLOOKUP(B78,'[7]1.1'!$B$5:$V$89,21,FALSE)</f>
        <v>74</v>
      </c>
      <c r="B78" s="142" t="s">
        <v>83</v>
      </c>
      <c r="C78" s="134">
        <v>9062.76</v>
      </c>
      <c r="D78" s="137">
        <v>1</v>
      </c>
    </row>
    <row r="79" spans="1:4" x14ac:dyDescent="0.25">
      <c r="A79" s="128">
        <f t="array" ref="A79">VLOOKUP(B79,'[7]1.1'!$B$5:$V$89,21,FALSE)</f>
        <v>75</v>
      </c>
      <c r="B79" s="142" t="s">
        <v>84</v>
      </c>
      <c r="C79" s="134">
        <v>292730.51</v>
      </c>
      <c r="D79" s="137">
        <v>1</v>
      </c>
    </row>
    <row r="80" spans="1:4" x14ac:dyDescent="0.25">
      <c r="A80" s="128">
        <f t="array" ref="A80">VLOOKUP(B80,'[7]1.1'!$B$5:$V$89,21,FALSE)</f>
        <v>76</v>
      </c>
      <c r="B80" s="142" t="s">
        <v>85</v>
      </c>
      <c r="C80" s="134">
        <v>360627.85</v>
      </c>
      <c r="D80" s="137">
        <v>1</v>
      </c>
    </row>
    <row r="81" spans="1:4" x14ac:dyDescent="0.25">
      <c r="A81" s="128">
        <f t="array" ref="A81">VLOOKUP(B81,'[7]1.1'!$B$5:$V$89,21,FALSE)</f>
        <v>77</v>
      </c>
      <c r="B81" s="142" t="s">
        <v>86</v>
      </c>
      <c r="C81" s="134">
        <v>1640980.31</v>
      </c>
      <c r="D81" s="137">
        <v>1</v>
      </c>
    </row>
    <row r="82" spans="1:4" x14ac:dyDescent="0.25">
      <c r="A82" s="128">
        <f t="array" ref="A82">VLOOKUP(B82,'[7]1.1'!$B$5:$V$89,21,FALSE)</f>
        <v>78</v>
      </c>
      <c r="B82" s="142" t="s">
        <v>87</v>
      </c>
      <c r="C82" s="134">
        <v>0</v>
      </c>
      <c r="D82" s="137">
        <v>1</v>
      </c>
    </row>
    <row r="83" spans="1:4" x14ac:dyDescent="0.25">
      <c r="A83" s="128">
        <f t="array" ref="A83">VLOOKUP(B83,'[7]1.1'!$B$5:$V$89,21,FALSE)</f>
        <v>79</v>
      </c>
      <c r="B83" s="142" t="s">
        <v>88</v>
      </c>
      <c r="C83" s="134">
        <v>0</v>
      </c>
      <c r="D83" s="137">
        <v>1</v>
      </c>
    </row>
    <row r="84" spans="1:4" x14ac:dyDescent="0.25">
      <c r="A84" s="128">
        <f t="array" ref="A84">VLOOKUP(B84,'[7]1.1'!$B$5:$V$89,21,FALSE)</f>
        <v>80</v>
      </c>
      <c r="B84" s="142" t="s">
        <v>89</v>
      </c>
      <c r="C84" s="134">
        <v>589398.44999999995</v>
      </c>
      <c r="D84" s="137">
        <v>1</v>
      </c>
    </row>
    <row r="85" spans="1:4" x14ac:dyDescent="0.25">
      <c r="A85" s="128">
        <f t="array" ref="A85">VLOOKUP(B85,'[7]1.1'!$B$5:$V$89,21,FALSE)</f>
        <v>81</v>
      </c>
      <c r="B85" s="142" t="s">
        <v>90</v>
      </c>
      <c r="C85" s="134">
        <v>872059.71</v>
      </c>
      <c r="D85" s="137">
        <v>1</v>
      </c>
    </row>
    <row r="86" spans="1:4" x14ac:dyDescent="0.25">
      <c r="A86" s="128">
        <f t="array" ref="A86">VLOOKUP(B86,'[7]1.1'!$B$5:$V$89,21,FALSE)</f>
        <v>82</v>
      </c>
      <c r="B86" s="142" t="s">
        <v>91</v>
      </c>
      <c r="C86" s="134">
        <v>0</v>
      </c>
      <c r="D86" s="137">
        <v>1</v>
      </c>
    </row>
    <row r="87" spans="1:4" x14ac:dyDescent="0.25">
      <c r="A87" s="128">
        <f t="array" ref="A87">VLOOKUP(B87,'[7]1.1'!$B$5:$V$89,21,FALSE)</f>
        <v>83</v>
      </c>
      <c r="B87" s="142" t="s">
        <v>92</v>
      </c>
      <c r="C87" s="134">
        <v>0</v>
      </c>
      <c r="D87" s="137">
        <v>1</v>
      </c>
    </row>
    <row r="88" spans="1:4" x14ac:dyDescent="0.25">
      <c r="A88" s="128">
        <f t="array" ref="A88">VLOOKUP(B88,'[7]1.1'!$B$5:$V$89,21,FALSE)</f>
        <v>84</v>
      </c>
      <c r="B88" s="142" t="s">
        <v>93</v>
      </c>
      <c r="C88" s="134">
        <v>0</v>
      </c>
      <c r="D88" s="137">
        <v>1</v>
      </c>
    </row>
    <row r="89" spans="1:4" x14ac:dyDescent="0.25">
      <c r="A89" s="128">
        <f t="array" ref="A89">VLOOKUP(B89,'[7]1.1'!$B$5:$V$89,21,FALSE)</f>
        <v>85</v>
      </c>
      <c r="B89" s="142" t="s">
        <v>94</v>
      </c>
      <c r="C89" s="134">
        <v>0</v>
      </c>
      <c r="D89" s="137">
        <v>1</v>
      </c>
    </row>
    <row r="90" spans="1:4" ht="15.75" thickBot="1" x14ac:dyDescent="0.3">
      <c r="A90" s="158"/>
      <c r="B90" s="159" t="s">
        <v>95</v>
      </c>
      <c r="C90" s="160">
        <f>SUM(C5:C89)</f>
        <v>27665938.649999999</v>
      </c>
      <c r="D90" s="161"/>
    </row>
  </sheetData>
  <autoFilter ref="A3:D90">
    <sortState ref="A5:F91">
      <sortCondition ref="A4"/>
    </sortState>
  </autoFilter>
  <mergeCells count="1">
    <mergeCell ref="A1:D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opLeftCell="A22" workbookViewId="0">
      <selection activeCell="C3" sqref="C3"/>
    </sheetView>
  </sheetViews>
  <sheetFormatPr defaultColWidth="8.875" defaultRowHeight="15" x14ac:dyDescent="0.25"/>
  <cols>
    <col min="1" max="1" width="6.375" style="122" customWidth="1"/>
    <col min="2" max="2" width="54.875" style="122" customWidth="1"/>
    <col min="3" max="3" width="29.875" style="122" customWidth="1"/>
    <col min="4" max="4" width="28.625" style="122" customWidth="1"/>
    <col min="5" max="16384" width="8.875" style="122"/>
  </cols>
  <sheetData>
    <row r="1" spans="1:4" x14ac:dyDescent="0.25">
      <c r="B1" s="139" t="s">
        <v>154</v>
      </c>
    </row>
    <row r="2" spans="1:4" ht="6.75" customHeight="1" thickBot="1" x14ac:dyDescent="0.3"/>
    <row r="3" spans="1:4" ht="45" x14ac:dyDescent="0.25">
      <c r="A3" s="124" t="s">
        <v>1</v>
      </c>
      <c r="B3" s="123" t="s">
        <v>2</v>
      </c>
      <c r="C3" s="132" t="s">
        <v>156</v>
      </c>
      <c r="D3" s="135" t="s">
        <v>6</v>
      </c>
    </row>
    <row r="4" spans="1:4" ht="18" customHeight="1" x14ac:dyDescent="0.25">
      <c r="A4" s="123">
        <v>1</v>
      </c>
      <c r="B4" s="123">
        <v>2</v>
      </c>
      <c r="C4" s="132">
        <v>3</v>
      </c>
      <c r="D4" s="141">
        <v>4</v>
      </c>
    </row>
    <row r="5" spans="1:4" x14ac:dyDescent="0.25">
      <c r="A5" s="128">
        <f t="array" ref="A5">VLOOKUP(B5,'[7]1.1'!$B$5:$V$89,21,FALSE)</f>
        <v>1</v>
      </c>
      <c r="B5" s="142" t="s">
        <v>10</v>
      </c>
      <c r="C5" s="162">
        <v>0</v>
      </c>
      <c r="D5" s="137">
        <v>1</v>
      </c>
    </row>
    <row r="6" spans="1:4" x14ac:dyDescent="0.25">
      <c r="A6" s="128">
        <f t="array" ref="A6">VLOOKUP(B6,'[7]1.1'!$B$5:$V$89,21,FALSE)</f>
        <v>2</v>
      </c>
      <c r="B6" s="142" t="s">
        <v>11</v>
      </c>
      <c r="C6" s="162">
        <v>0</v>
      </c>
      <c r="D6" s="137">
        <v>1</v>
      </c>
    </row>
    <row r="7" spans="1:4" x14ac:dyDescent="0.25">
      <c r="A7" s="128">
        <f t="array" ref="A7">VLOOKUP(B7,'[7]1.1'!$B$5:$V$89,21,FALSE)</f>
        <v>3</v>
      </c>
      <c r="B7" s="142" t="s">
        <v>12</v>
      </c>
      <c r="C7" s="162">
        <v>0</v>
      </c>
      <c r="D7" s="137">
        <v>1</v>
      </c>
    </row>
    <row r="8" spans="1:4" x14ac:dyDescent="0.25">
      <c r="A8" s="128">
        <f t="array" ref="A8">VLOOKUP(B8,'[7]1.1'!$B$5:$V$89,21,FALSE)</f>
        <v>4</v>
      </c>
      <c r="B8" s="142" t="s">
        <v>13</v>
      </c>
      <c r="C8" s="162">
        <v>0</v>
      </c>
      <c r="D8" s="137">
        <v>1</v>
      </c>
    </row>
    <row r="9" spans="1:4" x14ac:dyDescent="0.25">
      <c r="A9" s="128">
        <f t="array" ref="A9">VLOOKUP(B9,'[7]1.1'!$B$5:$V$89,21,FALSE)</f>
        <v>5</v>
      </c>
      <c r="B9" s="142" t="s">
        <v>14</v>
      </c>
      <c r="C9" s="162">
        <v>0</v>
      </c>
      <c r="D9" s="137">
        <v>1</v>
      </c>
    </row>
    <row r="10" spans="1:4" x14ac:dyDescent="0.25">
      <c r="A10" s="128">
        <f t="array" ref="A10">VLOOKUP(B10,'[7]1.1'!$B$5:$V$89,21,FALSE)</f>
        <v>6</v>
      </c>
      <c r="B10" s="142" t="s">
        <v>15</v>
      </c>
      <c r="C10" s="162">
        <v>0</v>
      </c>
      <c r="D10" s="137">
        <v>1</v>
      </c>
    </row>
    <row r="11" spans="1:4" x14ac:dyDescent="0.25">
      <c r="A11" s="128">
        <f t="array" ref="A11">VLOOKUP(B11,'[7]1.1'!$B$5:$V$89,21,FALSE)</f>
        <v>7</v>
      </c>
      <c r="B11" s="142" t="s">
        <v>16</v>
      </c>
      <c r="C11" s="162">
        <v>0</v>
      </c>
      <c r="D11" s="137">
        <v>1</v>
      </c>
    </row>
    <row r="12" spans="1:4" x14ac:dyDescent="0.25">
      <c r="A12" s="128">
        <f t="array" ref="A12">VLOOKUP(B12,'[7]1.1'!$B$5:$V$89,21,FALSE)</f>
        <v>8</v>
      </c>
      <c r="B12" s="142" t="s">
        <v>17</v>
      </c>
      <c r="C12" s="162">
        <v>0</v>
      </c>
      <c r="D12" s="137">
        <v>1</v>
      </c>
    </row>
    <row r="13" spans="1:4" x14ac:dyDescent="0.25">
      <c r="A13" s="128">
        <f t="array" ref="A13">VLOOKUP(B13,'[7]1.1'!$B$5:$V$89,21,FALSE)</f>
        <v>9</v>
      </c>
      <c r="B13" s="142" t="s">
        <v>18</v>
      </c>
      <c r="C13" s="162">
        <v>0</v>
      </c>
      <c r="D13" s="137">
        <v>1</v>
      </c>
    </row>
    <row r="14" spans="1:4" x14ac:dyDescent="0.25">
      <c r="A14" s="128">
        <f t="array" ref="A14">VLOOKUP(B14,'[7]1.1'!$B$5:$V$89,21,FALSE)</f>
        <v>10</v>
      </c>
      <c r="B14" s="142" t="s">
        <v>19</v>
      </c>
      <c r="C14" s="162">
        <v>0</v>
      </c>
      <c r="D14" s="137">
        <v>1</v>
      </c>
    </row>
    <row r="15" spans="1:4" x14ac:dyDescent="0.25">
      <c r="A15" s="128">
        <f t="array" ref="A15">VLOOKUP(B15,'[7]1.1'!$B$5:$V$89,21,FALSE)</f>
        <v>11</v>
      </c>
      <c r="B15" s="142" t="s">
        <v>20</v>
      </c>
      <c r="C15" s="162">
        <v>0</v>
      </c>
      <c r="D15" s="137">
        <v>1</v>
      </c>
    </row>
    <row r="16" spans="1:4" x14ac:dyDescent="0.25">
      <c r="A16" s="128">
        <f t="array" ref="A16">VLOOKUP(B16,'[7]1.1'!$B$5:$V$89,21,FALSE)</f>
        <v>12</v>
      </c>
      <c r="B16" s="142" t="s">
        <v>21</v>
      </c>
      <c r="C16" s="162">
        <v>0</v>
      </c>
      <c r="D16" s="137">
        <v>1</v>
      </c>
    </row>
    <row r="17" spans="1:4" x14ac:dyDescent="0.25">
      <c r="A17" s="128">
        <f t="array" ref="A17">VLOOKUP(B17,'[7]1.1'!$B$5:$V$89,21,FALSE)</f>
        <v>13</v>
      </c>
      <c r="B17" s="142" t="s">
        <v>22</v>
      </c>
      <c r="C17" s="162">
        <v>0</v>
      </c>
      <c r="D17" s="137">
        <v>1</v>
      </c>
    </row>
    <row r="18" spans="1:4" x14ac:dyDescent="0.25">
      <c r="A18" s="128">
        <f t="array" ref="A18">VLOOKUP(B18,'[7]1.1'!$B$5:$V$89,21,FALSE)</f>
        <v>14</v>
      </c>
      <c r="B18" s="142" t="s">
        <v>23</v>
      </c>
      <c r="C18" s="162">
        <v>0</v>
      </c>
      <c r="D18" s="137">
        <v>1</v>
      </c>
    </row>
    <row r="19" spans="1:4" x14ac:dyDescent="0.25">
      <c r="A19" s="128">
        <f t="array" ref="A19">VLOOKUP(B19,'[7]1.1'!$B$5:$V$89,21,FALSE)</f>
        <v>15</v>
      </c>
      <c r="B19" s="142" t="s">
        <v>24</v>
      </c>
      <c r="C19" s="162">
        <v>0</v>
      </c>
      <c r="D19" s="137">
        <v>1</v>
      </c>
    </row>
    <row r="20" spans="1:4" x14ac:dyDescent="0.25">
      <c r="A20" s="128">
        <f t="array" ref="A20">VLOOKUP(B20,'[7]1.1'!$B$5:$V$89,21,FALSE)</f>
        <v>16</v>
      </c>
      <c r="B20" s="142" t="s">
        <v>25</v>
      </c>
      <c r="C20" s="162">
        <v>0</v>
      </c>
      <c r="D20" s="137">
        <v>1</v>
      </c>
    </row>
    <row r="21" spans="1:4" x14ac:dyDescent="0.25">
      <c r="A21" s="128">
        <f t="array" ref="A21">VLOOKUP(B21,'[7]1.1'!$B$5:$V$89,21,FALSE)</f>
        <v>17</v>
      </c>
      <c r="B21" s="142" t="s">
        <v>26</v>
      </c>
      <c r="C21" s="162">
        <v>0</v>
      </c>
      <c r="D21" s="137">
        <v>1</v>
      </c>
    </row>
    <row r="22" spans="1:4" x14ac:dyDescent="0.25">
      <c r="A22" s="128">
        <f t="array" ref="A22">VLOOKUP(B22,'[7]1.1'!$B$5:$V$89,21,FALSE)</f>
        <v>18</v>
      </c>
      <c r="B22" s="142" t="s">
        <v>27</v>
      </c>
      <c r="C22" s="162">
        <v>0</v>
      </c>
      <c r="D22" s="137">
        <v>1</v>
      </c>
    </row>
    <row r="23" spans="1:4" x14ac:dyDescent="0.25">
      <c r="A23" s="128">
        <f t="array" ref="A23">VLOOKUP(B23,'[7]1.1'!$B$5:$V$89,21,FALSE)</f>
        <v>19</v>
      </c>
      <c r="B23" s="142" t="s">
        <v>28</v>
      </c>
      <c r="C23" s="162">
        <v>0</v>
      </c>
      <c r="D23" s="137">
        <v>1</v>
      </c>
    </row>
    <row r="24" spans="1:4" x14ac:dyDescent="0.25">
      <c r="A24" s="128">
        <f t="array" ref="A24">VLOOKUP(B24,'[7]1.1'!$B$5:$V$89,21,FALSE)</f>
        <v>20</v>
      </c>
      <c r="B24" s="142" t="s">
        <v>29</v>
      </c>
      <c r="C24" s="162">
        <v>0</v>
      </c>
      <c r="D24" s="137">
        <v>1</v>
      </c>
    </row>
    <row r="25" spans="1:4" x14ac:dyDescent="0.25">
      <c r="A25" s="128">
        <f t="array" ref="A25">VLOOKUP(B25,'[7]1.1'!$B$5:$V$89,21,FALSE)</f>
        <v>21</v>
      </c>
      <c r="B25" s="142" t="s">
        <v>30</v>
      </c>
      <c r="C25" s="162">
        <v>0</v>
      </c>
      <c r="D25" s="137">
        <v>1</v>
      </c>
    </row>
    <row r="26" spans="1:4" x14ac:dyDescent="0.25">
      <c r="A26" s="128">
        <f t="array" ref="A26">VLOOKUP(B26,'[7]1.1'!$B$5:$V$89,21,FALSE)</f>
        <v>22</v>
      </c>
      <c r="B26" s="142" t="s">
        <v>31</v>
      </c>
      <c r="C26" s="162">
        <v>0</v>
      </c>
      <c r="D26" s="137">
        <v>1</v>
      </c>
    </row>
    <row r="27" spans="1:4" x14ac:dyDescent="0.25">
      <c r="A27" s="128">
        <f t="array" ref="A27">VLOOKUP(B27,'[7]1.1'!$B$5:$V$89,21,FALSE)</f>
        <v>23</v>
      </c>
      <c r="B27" s="142" t="s">
        <v>32</v>
      </c>
      <c r="C27" s="162">
        <v>0</v>
      </c>
      <c r="D27" s="137">
        <v>1</v>
      </c>
    </row>
    <row r="28" spans="1:4" x14ac:dyDescent="0.25">
      <c r="A28" s="128">
        <f t="array" ref="A28">VLOOKUP(B28,'[7]1.1'!$B$5:$V$89,21,FALSE)</f>
        <v>24</v>
      </c>
      <c r="B28" s="142" t="s">
        <v>33</v>
      </c>
      <c r="C28" s="162">
        <v>0</v>
      </c>
      <c r="D28" s="137">
        <v>1</v>
      </c>
    </row>
    <row r="29" spans="1:4" x14ac:dyDescent="0.25">
      <c r="A29" s="128">
        <f t="array" ref="A29">VLOOKUP(B29,'[7]1.1'!$B$5:$V$89,21,FALSE)</f>
        <v>25</v>
      </c>
      <c r="B29" s="142" t="s">
        <v>34</v>
      </c>
      <c r="C29" s="162">
        <v>0</v>
      </c>
      <c r="D29" s="137">
        <v>1</v>
      </c>
    </row>
    <row r="30" spans="1:4" x14ac:dyDescent="0.25">
      <c r="A30" s="128">
        <f t="array" ref="A30">VLOOKUP(B30,'[7]1.1'!$B$5:$V$89,21,FALSE)</f>
        <v>26</v>
      </c>
      <c r="B30" s="142" t="s">
        <v>35</v>
      </c>
      <c r="C30" s="162">
        <v>0</v>
      </c>
      <c r="D30" s="137">
        <v>1</v>
      </c>
    </row>
    <row r="31" spans="1:4" x14ac:dyDescent="0.25">
      <c r="A31" s="128">
        <f t="array" ref="A31">VLOOKUP(B31,'[7]1.1'!$B$5:$V$89,21,FALSE)</f>
        <v>27</v>
      </c>
      <c r="B31" s="142" t="s">
        <v>36</v>
      </c>
      <c r="C31" s="162">
        <v>0</v>
      </c>
      <c r="D31" s="137">
        <v>1</v>
      </c>
    </row>
    <row r="32" spans="1:4" x14ac:dyDescent="0.25">
      <c r="A32" s="128">
        <f t="array" ref="A32">VLOOKUP(B32,'[7]1.1'!$B$5:$V$89,21,FALSE)</f>
        <v>28</v>
      </c>
      <c r="B32" s="142" t="s">
        <v>37</v>
      </c>
      <c r="C32" s="162">
        <v>0</v>
      </c>
      <c r="D32" s="137">
        <v>1</v>
      </c>
    </row>
    <row r="33" spans="1:4" x14ac:dyDescent="0.25">
      <c r="A33" s="128">
        <f t="array" ref="A33">VLOOKUP(B33,'[7]1.1'!$B$5:$V$89,21,FALSE)</f>
        <v>29</v>
      </c>
      <c r="B33" s="142" t="s">
        <v>38</v>
      </c>
      <c r="C33" s="162">
        <v>0</v>
      </c>
      <c r="D33" s="137">
        <v>1</v>
      </c>
    </row>
    <row r="34" spans="1:4" x14ac:dyDescent="0.25">
      <c r="A34" s="128">
        <f t="array" ref="A34">VLOOKUP(B34,'[7]1.1'!$B$5:$V$89,21,FALSE)</f>
        <v>30</v>
      </c>
      <c r="B34" s="142" t="s">
        <v>39</v>
      </c>
      <c r="C34" s="162">
        <v>0</v>
      </c>
      <c r="D34" s="137">
        <v>1</v>
      </c>
    </row>
    <row r="35" spans="1:4" x14ac:dyDescent="0.25">
      <c r="A35" s="128">
        <f t="array" ref="A35">VLOOKUP(B35,'[7]1.1'!$B$5:$V$89,21,FALSE)</f>
        <v>31</v>
      </c>
      <c r="B35" s="142" t="s">
        <v>40</v>
      </c>
      <c r="C35" s="162">
        <v>0</v>
      </c>
      <c r="D35" s="137">
        <v>1</v>
      </c>
    </row>
    <row r="36" spans="1:4" ht="28.5" x14ac:dyDescent="0.25">
      <c r="A36" s="128">
        <f t="array" ref="A36">VLOOKUP(B36,'[7]1.1'!$B$5:$V$89,21,FALSE)</f>
        <v>32</v>
      </c>
      <c r="B36" s="142" t="s">
        <v>41</v>
      </c>
      <c r="C36" s="162">
        <v>0</v>
      </c>
      <c r="D36" s="137">
        <v>1</v>
      </c>
    </row>
    <row r="37" spans="1:4" x14ac:dyDescent="0.25">
      <c r="A37" s="128">
        <f t="array" ref="A37">VLOOKUP(B37,'[7]1.1'!$B$5:$V$89,21,FALSE)</f>
        <v>33</v>
      </c>
      <c r="B37" s="142" t="s">
        <v>42</v>
      </c>
      <c r="C37" s="162">
        <v>0</v>
      </c>
      <c r="D37" s="137">
        <v>1</v>
      </c>
    </row>
    <row r="38" spans="1:4" x14ac:dyDescent="0.25">
      <c r="A38" s="128">
        <f t="array" ref="A38">VLOOKUP(B38,'[7]1.1'!$B$5:$V$89,21,FALSE)</f>
        <v>34</v>
      </c>
      <c r="B38" s="142" t="s">
        <v>43</v>
      </c>
      <c r="C38" s="162">
        <v>0</v>
      </c>
      <c r="D38" s="137">
        <v>1</v>
      </c>
    </row>
    <row r="39" spans="1:4" x14ac:dyDescent="0.25">
      <c r="A39" s="128">
        <f t="array" ref="A39">VLOOKUP(B39,'[7]1.1'!$B$5:$V$89,21,FALSE)</f>
        <v>35</v>
      </c>
      <c r="B39" s="142" t="s">
        <v>44</v>
      </c>
      <c r="C39" s="162">
        <v>0</v>
      </c>
      <c r="D39" s="137">
        <v>1</v>
      </c>
    </row>
    <row r="40" spans="1:4" x14ac:dyDescent="0.25">
      <c r="A40" s="128">
        <f t="array" ref="A40">VLOOKUP(B40,'[7]1.1'!$B$5:$V$89,21,FALSE)</f>
        <v>36</v>
      </c>
      <c r="B40" s="142" t="s">
        <v>45</v>
      </c>
      <c r="C40" s="162">
        <v>0</v>
      </c>
      <c r="D40" s="137">
        <v>1</v>
      </c>
    </row>
    <row r="41" spans="1:4" x14ac:dyDescent="0.25">
      <c r="A41" s="128">
        <f t="array" ref="A41">VLOOKUP(B41,'[7]1.1'!$B$5:$V$89,21,FALSE)</f>
        <v>37</v>
      </c>
      <c r="B41" s="142" t="s">
        <v>46</v>
      </c>
      <c r="C41" s="162">
        <v>0</v>
      </c>
      <c r="D41" s="137">
        <v>1</v>
      </c>
    </row>
    <row r="42" spans="1:4" x14ac:dyDescent="0.25">
      <c r="A42" s="128">
        <f t="array" ref="A42">VLOOKUP(B42,'[7]1.1'!$B$5:$V$89,21,FALSE)</f>
        <v>38</v>
      </c>
      <c r="B42" s="142" t="s">
        <v>47</v>
      </c>
      <c r="C42" s="162">
        <v>0</v>
      </c>
      <c r="D42" s="137">
        <v>1</v>
      </c>
    </row>
    <row r="43" spans="1:4" x14ac:dyDescent="0.25">
      <c r="A43" s="128">
        <f t="array" ref="A43">VLOOKUP(B43,'[7]1.1'!$B$5:$V$89,21,FALSE)</f>
        <v>39</v>
      </c>
      <c r="B43" s="142" t="s">
        <v>48</v>
      </c>
      <c r="C43" s="162">
        <v>0</v>
      </c>
      <c r="D43" s="137">
        <v>1</v>
      </c>
    </row>
    <row r="44" spans="1:4" x14ac:dyDescent="0.25">
      <c r="A44" s="128">
        <f t="array" ref="A44">VLOOKUP(B44,'[7]1.1'!$B$5:$V$89,21,FALSE)</f>
        <v>40</v>
      </c>
      <c r="B44" s="142" t="s">
        <v>49</v>
      </c>
      <c r="C44" s="162">
        <v>0</v>
      </c>
      <c r="D44" s="137">
        <v>1</v>
      </c>
    </row>
    <row r="45" spans="1:4" x14ac:dyDescent="0.25">
      <c r="A45" s="128">
        <f t="array" ref="A45">VLOOKUP(B45,'[7]1.1'!$B$5:$V$89,21,FALSE)</f>
        <v>41</v>
      </c>
      <c r="B45" s="142" t="s">
        <v>50</v>
      </c>
      <c r="C45" s="162">
        <v>0</v>
      </c>
      <c r="D45" s="137">
        <v>1</v>
      </c>
    </row>
    <row r="46" spans="1:4" x14ac:dyDescent="0.25">
      <c r="A46" s="128">
        <f t="array" ref="A46">VLOOKUP(B46,'[7]1.1'!$B$5:$V$89,21,FALSE)</f>
        <v>42</v>
      </c>
      <c r="B46" s="142" t="s">
        <v>51</v>
      </c>
      <c r="C46" s="162">
        <v>0</v>
      </c>
      <c r="D46" s="137">
        <v>1</v>
      </c>
    </row>
    <row r="47" spans="1:4" x14ac:dyDescent="0.25">
      <c r="A47" s="128">
        <f t="array" ref="A47">VLOOKUP(B47,'[7]1.1'!$B$5:$V$89,21,FALSE)</f>
        <v>43</v>
      </c>
      <c r="B47" s="142" t="s">
        <v>52</v>
      </c>
      <c r="C47" s="162">
        <v>0</v>
      </c>
      <c r="D47" s="137">
        <v>1</v>
      </c>
    </row>
    <row r="48" spans="1:4" x14ac:dyDescent="0.25">
      <c r="A48" s="128">
        <f t="array" ref="A48">VLOOKUP(B48,'[7]1.1'!$B$5:$V$89,21,FALSE)</f>
        <v>44</v>
      </c>
      <c r="B48" s="142" t="s">
        <v>53</v>
      </c>
      <c r="C48" s="162">
        <v>0</v>
      </c>
      <c r="D48" s="137">
        <v>1</v>
      </c>
    </row>
    <row r="49" spans="1:4" x14ac:dyDescent="0.25">
      <c r="A49" s="128">
        <f t="array" ref="A49">VLOOKUP(B49,'[7]1.1'!$B$5:$V$89,21,FALSE)</f>
        <v>45</v>
      </c>
      <c r="B49" s="142" t="s">
        <v>54</v>
      </c>
      <c r="C49" s="162">
        <v>0</v>
      </c>
      <c r="D49" s="137">
        <v>1</v>
      </c>
    </row>
    <row r="50" spans="1:4" x14ac:dyDescent="0.25">
      <c r="A50" s="128">
        <f t="array" ref="A50">VLOOKUP(B50,'[7]1.1'!$B$5:$V$89,21,FALSE)</f>
        <v>46</v>
      </c>
      <c r="B50" s="142" t="s">
        <v>55</v>
      </c>
      <c r="C50" s="162">
        <v>0</v>
      </c>
      <c r="D50" s="137">
        <v>1</v>
      </c>
    </row>
    <row r="51" spans="1:4" x14ac:dyDescent="0.25">
      <c r="A51" s="128">
        <f t="array" ref="A51">VLOOKUP(B51,'[7]1.1'!$B$5:$V$89,21,FALSE)</f>
        <v>47</v>
      </c>
      <c r="B51" s="142" t="s">
        <v>56</v>
      </c>
      <c r="C51" s="162">
        <v>0</v>
      </c>
      <c r="D51" s="137">
        <v>1</v>
      </c>
    </row>
    <row r="52" spans="1:4" x14ac:dyDescent="0.25">
      <c r="A52" s="128">
        <f t="array" ref="A52">VLOOKUP(B52,'[7]1.1'!$B$5:$V$89,21,FALSE)</f>
        <v>48</v>
      </c>
      <c r="B52" s="142" t="s">
        <v>57</v>
      </c>
      <c r="C52" s="162">
        <v>0</v>
      </c>
      <c r="D52" s="137">
        <v>1</v>
      </c>
    </row>
    <row r="53" spans="1:4" x14ac:dyDescent="0.25">
      <c r="A53" s="128">
        <f t="array" ref="A53">VLOOKUP(B53,'[7]1.1'!$B$5:$V$89,21,FALSE)</f>
        <v>49</v>
      </c>
      <c r="B53" s="142" t="s">
        <v>58</v>
      </c>
      <c r="C53" s="162">
        <v>0</v>
      </c>
      <c r="D53" s="137">
        <v>1</v>
      </c>
    </row>
    <row r="54" spans="1:4" x14ac:dyDescent="0.25">
      <c r="A54" s="128">
        <f t="array" ref="A54">VLOOKUP(B54,'[7]1.1'!$B$5:$V$89,21,FALSE)</f>
        <v>50</v>
      </c>
      <c r="B54" s="142" t="s">
        <v>59</v>
      </c>
      <c r="C54" s="162">
        <v>0</v>
      </c>
      <c r="D54" s="137">
        <v>1</v>
      </c>
    </row>
    <row r="55" spans="1:4" x14ac:dyDescent="0.25">
      <c r="A55" s="128">
        <f t="array" ref="A55">VLOOKUP(B55,'[7]1.1'!$B$5:$V$89,21,FALSE)</f>
        <v>51</v>
      </c>
      <c r="B55" s="142" t="s">
        <v>60</v>
      </c>
      <c r="C55" s="162">
        <v>0</v>
      </c>
      <c r="D55" s="137">
        <v>1</v>
      </c>
    </row>
    <row r="56" spans="1:4" x14ac:dyDescent="0.25">
      <c r="A56" s="128">
        <f t="array" ref="A56">VLOOKUP(B56,'[7]1.1'!$B$5:$V$89,21,FALSE)</f>
        <v>52</v>
      </c>
      <c r="B56" s="142" t="s">
        <v>61</v>
      </c>
      <c r="C56" s="162">
        <v>0</v>
      </c>
      <c r="D56" s="137">
        <v>1</v>
      </c>
    </row>
    <row r="57" spans="1:4" x14ac:dyDescent="0.25">
      <c r="A57" s="128">
        <f t="array" ref="A57">VLOOKUP(B57,'[7]1.1'!$B$5:$V$89,21,FALSE)</f>
        <v>53</v>
      </c>
      <c r="B57" s="142" t="s">
        <v>62</v>
      </c>
      <c r="C57" s="162">
        <v>0</v>
      </c>
      <c r="D57" s="137">
        <v>1</v>
      </c>
    </row>
    <row r="58" spans="1:4" x14ac:dyDescent="0.25">
      <c r="A58" s="128">
        <f t="array" ref="A58">VLOOKUP(B58,'[7]1.1'!$B$5:$V$89,21,FALSE)</f>
        <v>54</v>
      </c>
      <c r="B58" s="142" t="s">
        <v>63</v>
      </c>
      <c r="C58" s="162">
        <v>0</v>
      </c>
      <c r="D58" s="137">
        <v>1</v>
      </c>
    </row>
    <row r="59" spans="1:4" x14ac:dyDescent="0.25">
      <c r="A59" s="128">
        <f t="array" ref="A59">VLOOKUP(B59,'[7]1.1'!$B$5:$V$89,21,FALSE)</f>
        <v>55</v>
      </c>
      <c r="B59" s="142" t="s">
        <v>64</v>
      </c>
      <c r="C59" s="162">
        <v>0</v>
      </c>
      <c r="D59" s="137">
        <v>1</v>
      </c>
    </row>
    <row r="60" spans="1:4" x14ac:dyDescent="0.25">
      <c r="A60" s="128">
        <f t="array" ref="A60">VLOOKUP(B60,'[7]1.1'!$B$5:$V$89,21,FALSE)</f>
        <v>56</v>
      </c>
      <c r="B60" s="142" t="s">
        <v>65</v>
      </c>
      <c r="C60" s="162">
        <v>0</v>
      </c>
      <c r="D60" s="137">
        <v>1</v>
      </c>
    </row>
    <row r="61" spans="1:4" x14ac:dyDescent="0.25">
      <c r="A61" s="128">
        <f t="array" ref="A61">VLOOKUP(B61,'[7]1.1'!$B$5:$V$89,21,FALSE)</f>
        <v>57</v>
      </c>
      <c r="B61" s="142" t="s">
        <v>66</v>
      </c>
      <c r="C61" s="162">
        <v>0</v>
      </c>
      <c r="D61" s="137">
        <v>1</v>
      </c>
    </row>
    <row r="62" spans="1:4" x14ac:dyDescent="0.25">
      <c r="A62" s="128">
        <f t="array" ref="A62">VLOOKUP(B62,'[7]1.1'!$B$5:$V$89,21,FALSE)</f>
        <v>58</v>
      </c>
      <c r="B62" s="142" t="s">
        <v>67</v>
      </c>
      <c r="C62" s="162">
        <v>0</v>
      </c>
      <c r="D62" s="137">
        <v>1</v>
      </c>
    </row>
    <row r="63" spans="1:4" x14ac:dyDescent="0.25">
      <c r="A63" s="128">
        <f t="array" ref="A63">VLOOKUP(B63,'[7]1.1'!$B$5:$V$89,21,FALSE)</f>
        <v>59</v>
      </c>
      <c r="B63" s="142" t="s">
        <v>68</v>
      </c>
      <c r="C63" s="162">
        <v>0</v>
      </c>
      <c r="D63" s="137">
        <v>1</v>
      </c>
    </row>
    <row r="64" spans="1:4" x14ac:dyDescent="0.25">
      <c r="A64" s="128">
        <f t="array" ref="A64">VLOOKUP(B64,'[7]1.1'!$B$5:$V$89,21,FALSE)</f>
        <v>60</v>
      </c>
      <c r="B64" s="142" t="s">
        <v>69</v>
      </c>
      <c r="C64" s="162">
        <v>0</v>
      </c>
      <c r="D64" s="137">
        <v>1</v>
      </c>
    </row>
    <row r="65" spans="1:4" x14ac:dyDescent="0.25">
      <c r="A65" s="128">
        <f t="array" ref="A65">VLOOKUP(B65,'[7]1.1'!$B$5:$V$89,21,FALSE)</f>
        <v>61</v>
      </c>
      <c r="B65" s="142" t="s">
        <v>70</v>
      </c>
      <c r="C65" s="162">
        <v>0</v>
      </c>
      <c r="D65" s="137">
        <v>1</v>
      </c>
    </row>
    <row r="66" spans="1:4" x14ac:dyDescent="0.25">
      <c r="A66" s="128">
        <f t="array" ref="A66">VLOOKUP(B66,'[7]1.1'!$B$5:$V$89,21,FALSE)</f>
        <v>62</v>
      </c>
      <c r="B66" s="142" t="s">
        <v>71</v>
      </c>
      <c r="C66" s="162">
        <v>0</v>
      </c>
      <c r="D66" s="137">
        <v>1</v>
      </c>
    </row>
    <row r="67" spans="1:4" x14ac:dyDescent="0.25">
      <c r="A67" s="128">
        <f t="array" ref="A67">VLOOKUP(B67,'[7]1.1'!$B$5:$V$89,21,FALSE)</f>
        <v>63</v>
      </c>
      <c r="B67" s="142" t="s">
        <v>72</v>
      </c>
      <c r="C67" s="162">
        <v>0</v>
      </c>
      <c r="D67" s="137">
        <v>1</v>
      </c>
    </row>
    <row r="68" spans="1:4" x14ac:dyDescent="0.25">
      <c r="A68" s="128">
        <f t="array" ref="A68">VLOOKUP(B68,'[7]1.1'!$B$5:$V$89,21,FALSE)</f>
        <v>64</v>
      </c>
      <c r="B68" s="142" t="s">
        <v>73</v>
      </c>
      <c r="C68" s="162">
        <v>0</v>
      </c>
      <c r="D68" s="137">
        <v>1</v>
      </c>
    </row>
    <row r="69" spans="1:4" x14ac:dyDescent="0.25">
      <c r="A69" s="128">
        <f t="array" ref="A69">VLOOKUP(B69,'[7]1.1'!$B$5:$V$89,21,FALSE)</f>
        <v>65</v>
      </c>
      <c r="B69" s="142" t="s">
        <v>74</v>
      </c>
      <c r="C69" s="162">
        <v>0</v>
      </c>
      <c r="D69" s="137">
        <v>1</v>
      </c>
    </row>
    <row r="70" spans="1:4" ht="15.75" x14ac:dyDescent="0.25">
      <c r="A70" s="128">
        <f t="array" ref="A70">VLOOKUP(B70,'[7]1.1'!$B$5:$V$89,21,FALSE)</f>
        <v>66</v>
      </c>
      <c r="B70" s="142" t="s">
        <v>75</v>
      </c>
      <c r="C70" s="163">
        <v>598</v>
      </c>
      <c r="D70" s="137">
        <v>0</v>
      </c>
    </row>
    <row r="71" spans="1:4" x14ac:dyDescent="0.25">
      <c r="A71" s="128">
        <f t="array" ref="A71">VLOOKUP(B71,'[7]1.1'!$B$5:$V$89,21,FALSE)</f>
        <v>67</v>
      </c>
      <c r="B71" s="142" t="s">
        <v>76</v>
      </c>
      <c r="C71" s="162">
        <v>0</v>
      </c>
      <c r="D71" s="137">
        <v>1</v>
      </c>
    </row>
    <row r="72" spans="1:4" x14ac:dyDescent="0.25">
      <c r="A72" s="128">
        <f t="array" ref="A72">VLOOKUP(B72,'[7]1.1'!$B$5:$V$89,21,FALSE)</f>
        <v>68</v>
      </c>
      <c r="B72" s="142" t="s">
        <v>77</v>
      </c>
      <c r="C72" s="162">
        <v>0</v>
      </c>
      <c r="D72" s="137">
        <v>1</v>
      </c>
    </row>
    <row r="73" spans="1:4" x14ac:dyDescent="0.25">
      <c r="A73" s="128">
        <f t="array" ref="A73">VLOOKUP(B73,'[7]1.1'!$B$5:$V$89,21,FALSE)</f>
        <v>69</v>
      </c>
      <c r="B73" s="142" t="s">
        <v>78</v>
      </c>
      <c r="C73" s="162">
        <v>0</v>
      </c>
      <c r="D73" s="137">
        <v>1</v>
      </c>
    </row>
    <row r="74" spans="1:4" x14ac:dyDescent="0.25">
      <c r="A74" s="128">
        <f t="array" ref="A74">VLOOKUP(B74,'[7]1.1'!$B$5:$V$89,21,FALSE)</f>
        <v>70</v>
      </c>
      <c r="B74" s="142" t="s">
        <v>79</v>
      </c>
      <c r="C74" s="162">
        <v>0</v>
      </c>
      <c r="D74" s="137">
        <v>1</v>
      </c>
    </row>
    <row r="75" spans="1:4" x14ac:dyDescent="0.25">
      <c r="A75" s="128">
        <f t="array" ref="A75">VLOOKUP(B75,'[7]1.1'!$B$5:$V$89,21,FALSE)</f>
        <v>71</v>
      </c>
      <c r="B75" s="142" t="s">
        <v>80</v>
      </c>
      <c r="C75" s="162">
        <v>0</v>
      </c>
      <c r="D75" s="137">
        <v>1</v>
      </c>
    </row>
    <row r="76" spans="1:4" x14ac:dyDescent="0.25">
      <c r="A76" s="128">
        <f t="array" ref="A76">VLOOKUP(B76,'[7]1.1'!$B$5:$V$89,21,FALSE)</f>
        <v>72</v>
      </c>
      <c r="B76" s="142" t="s">
        <v>81</v>
      </c>
      <c r="C76" s="162">
        <v>0</v>
      </c>
      <c r="D76" s="137">
        <v>1</v>
      </c>
    </row>
    <row r="77" spans="1:4" x14ac:dyDescent="0.25">
      <c r="A77" s="128">
        <f t="array" ref="A77">VLOOKUP(B77,'[7]1.1'!$B$5:$V$89,21,FALSE)</f>
        <v>73</v>
      </c>
      <c r="B77" s="142" t="s">
        <v>82</v>
      </c>
      <c r="C77" s="162">
        <v>0</v>
      </c>
      <c r="D77" s="137">
        <v>1</v>
      </c>
    </row>
    <row r="78" spans="1:4" x14ac:dyDescent="0.25">
      <c r="A78" s="128">
        <f t="array" ref="A78">VLOOKUP(B78,'[7]1.1'!$B$5:$V$89,21,FALSE)</f>
        <v>74</v>
      </c>
      <c r="B78" s="142" t="s">
        <v>83</v>
      </c>
      <c r="C78" s="162">
        <v>0</v>
      </c>
      <c r="D78" s="137">
        <v>1</v>
      </c>
    </row>
    <row r="79" spans="1:4" x14ac:dyDescent="0.25">
      <c r="A79" s="128">
        <f t="array" ref="A79">VLOOKUP(B79,'[7]1.1'!$B$5:$V$89,21,FALSE)</f>
        <v>75</v>
      </c>
      <c r="B79" s="142" t="s">
        <v>84</v>
      </c>
      <c r="C79" s="162">
        <v>0</v>
      </c>
      <c r="D79" s="137">
        <v>1</v>
      </c>
    </row>
    <row r="80" spans="1:4" x14ac:dyDescent="0.25">
      <c r="A80" s="128">
        <f t="array" ref="A80">VLOOKUP(B80,'[7]1.1'!$B$5:$V$89,21,FALSE)</f>
        <v>76</v>
      </c>
      <c r="B80" s="142" t="s">
        <v>85</v>
      </c>
      <c r="C80" s="162">
        <v>0</v>
      </c>
      <c r="D80" s="137">
        <v>1</v>
      </c>
    </row>
    <row r="81" spans="1:4" x14ac:dyDescent="0.25">
      <c r="A81" s="128">
        <f t="array" ref="A81">VLOOKUP(B81,'[7]1.1'!$B$5:$V$89,21,FALSE)</f>
        <v>77</v>
      </c>
      <c r="B81" s="142" t="s">
        <v>86</v>
      </c>
      <c r="C81" s="162">
        <v>0</v>
      </c>
      <c r="D81" s="137">
        <v>1</v>
      </c>
    </row>
    <row r="82" spans="1:4" x14ac:dyDescent="0.25">
      <c r="A82" s="128">
        <f t="array" ref="A82">VLOOKUP(B82,'[7]1.1'!$B$5:$V$89,21,FALSE)</f>
        <v>78</v>
      </c>
      <c r="B82" s="142" t="s">
        <v>87</v>
      </c>
      <c r="C82" s="162">
        <v>0</v>
      </c>
      <c r="D82" s="137">
        <v>1</v>
      </c>
    </row>
    <row r="83" spans="1:4" x14ac:dyDescent="0.25">
      <c r="A83" s="128">
        <f t="array" ref="A83">VLOOKUP(B83,'[7]1.1'!$B$5:$V$89,21,FALSE)</f>
        <v>79</v>
      </c>
      <c r="B83" s="142" t="s">
        <v>88</v>
      </c>
      <c r="C83" s="162">
        <v>0</v>
      </c>
      <c r="D83" s="137">
        <v>1</v>
      </c>
    </row>
    <row r="84" spans="1:4" x14ac:dyDescent="0.25">
      <c r="A84" s="128">
        <f t="array" ref="A84">VLOOKUP(B84,'[7]1.1'!$B$5:$V$89,21,FALSE)</f>
        <v>80</v>
      </c>
      <c r="B84" s="142" t="s">
        <v>89</v>
      </c>
      <c r="C84" s="162">
        <v>0</v>
      </c>
      <c r="D84" s="137">
        <v>1</v>
      </c>
    </row>
    <row r="85" spans="1:4" x14ac:dyDescent="0.25">
      <c r="A85" s="128">
        <f t="array" ref="A85">VLOOKUP(B85,'[7]1.1'!$B$5:$V$89,21,FALSE)</f>
        <v>81</v>
      </c>
      <c r="B85" s="142" t="s">
        <v>90</v>
      </c>
      <c r="C85" s="162">
        <v>0</v>
      </c>
      <c r="D85" s="137">
        <v>1</v>
      </c>
    </row>
    <row r="86" spans="1:4" x14ac:dyDescent="0.25">
      <c r="A86" s="128">
        <f t="array" ref="A86">VLOOKUP(B86,'[7]1.1'!$B$5:$V$89,21,FALSE)</f>
        <v>82</v>
      </c>
      <c r="B86" s="142" t="s">
        <v>91</v>
      </c>
      <c r="C86" s="162">
        <v>0</v>
      </c>
      <c r="D86" s="137">
        <v>1</v>
      </c>
    </row>
    <row r="87" spans="1:4" x14ac:dyDescent="0.25">
      <c r="A87" s="128">
        <f t="array" ref="A87">VLOOKUP(B87,'[7]1.1'!$B$5:$V$89,21,FALSE)</f>
        <v>83</v>
      </c>
      <c r="B87" s="142" t="s">
        <v>92</v>
      </c>
      <c r="C87" s="162">
        <v>0</v>
      </c>
      <c r="D87" s="137">
        <v>1</v>
      </c>
    </row>
    <row r="88" spans="1:4" x14ac:dyDescent="0.25">
      <c r="A88" s="128">
        <f t="array" ref="A88">VLOOKUP(B88,'[7]1.1'!$B$5:$V$89,21,FALSE)</f>
        <v>84</v>
      </c>
      <c r="B88" s="142" t="s">
        <v>93</v>
      </c>
      <c r="C88" s="162">
        <v>0</v>
      </c>
      <c r="D88" s="137">
        <v>1</v>
      </c>
    </row>
    <row r="89" spans="1:4" ht="15.75" thickBot="1" x14ac:dyDescent="0.3">
      <c r="A89" s="128">
        <f t="array" ref="A89">VLOOKUP(B89,'[7]1.1'!$B$5:$V$89,21,FALSE)</f>
        <v>85</v>
      </c>
      <c r="B89" s="142" t="s">
        <v>94</v>
      </c>
      <c r="C89" s="162">
        <v>0</v>
      </c>
      <c r="D89" s="138">
        <v>1</v>
      </c>
    </row>
    <row r="90" spans="1:4" x14ac:dyDescent="0.25">
      <c r="B90" s="164" t="s">
        <v>95</v>
      </c>
    </row>
  </sheetData>
  <autoFilter ref="A3:D90">
    <sortState ref="A5:D90">
      <sortCondition ref="A4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C3" sqref="B3:C3"/>
    </sheetView>
  </sheetViews>
  <sheetFormatPr defaultColWidth="8.875" defaultRowHeight="15" x14ac:dyDescent="0.25"/>
  <cols>
    <col min="1" max="1" width="5.875" style="122" customWidth="1"/>
    <col min="2" max="2" width="81" style="122" customWidth="1"/>
    <col min="3" max="3" width="26.375" style="122" customWidth="1"/>
    <col min="4" max="4" width="25" style="122" customWidth="1"/>
    <col min="5" max="16384" width="8.875" style="122"/>
  </cols>
  <sheetData>
    <row r="1" spans="1:4" ht="27" customHeight="1" x14ac:dyDescent="0.25">
      <c r="B1" s="139" t="s">
        <v>157</v>
      </c>
    </row>
    <row r="2" spans="1:4" ht="6.95" customHeight="1" thickBot="1" x14ac:dyDescent="0.3"/>
    <row r="3" spans="1:4" ht="56.1" customHeight="1" x14ac:dyDescent="0.25">
      <c r="A3" s="124" t="s">
        <v>1</v>
      </c>
      <c r="B3" s="123" t="s">
        <v>2</v>
      </c>
      <c r="C3" s="132" t="s">
        <v>158</v>
      </c>
      <c r="D3" s="135" t="s">
        <v>6</v>
      </c>
    </row>
    <row r="4" spans="1:4" x14ac:dyDescent="0.25">
      <c r="A4" s="123">
        <v>1</v>
      </c>
      <c r="B4" s="123">
        <v>2</v>
      </c>
      <c r="C4" s="132">
        <v>3</v>
      </c>
      <c r="D4" s="141">
        <v>4</v>
      </c>
    </row>
    <row r="5" spans="1:4" x14ac:dyDescent="0.25">
      <c r="A5" s="128">
        <f>VLOOKUP(B5,'[7]1.1'!$B$5:$V$89,21,FALSE)</f>
        <v>1</v>
      </c>
      <c r="B5" s="142" t="s">
        <v>10</v>
      </c>
      <c r="C5" s="162">
        <v>0</v>
      </c>
      <c r="D5" s="137">
        <f t="shared" ref="D5:D68" si="0">IF(C5=0,1,0)</f>
        <v>1</v>
      </c>
    </row>
    <row r="6" spans="1:4" x14ac:dyDescent="0.25">
      <c r="A6" s="128">
        <f>VLOOKUP(B6,'[7]1.1'!$B$5:$V$89,21,FALSE)</f>
        <v>2</v>
      </c>
      <c r="B6" s="142" t="s">
        <v>11</v>
      </c>
      <c r="C6" s="162">
        <v>0</v>
      </c>
      <c r="D6" s="137">
        <f t="shared" si="0"/>
        <v>1</v>
      </c>
    </row>
    <row r="7" spans="1:4" x14ac:dyDescent="0.25">
      <c r="A7" s="128">
        <f>VLOOKUP(B7,'[7]1.1'!$B$5:$V$89,21,FALSE)</f>
        <v>3</v>
      </c>
      <c r="B7" s="142" t="s">
        <v>12</v>
      </c>
      <c r="C7" s="162">
        <v>0</v>
      </c>
      <c r="D7" s="137">
        <f t="shared" si="0"/>
        <v>1</v>
      </c>
    </row>
    <row r="8" spans="1:4" x14ac:dyDescent="0.25">
      <c r="A8" s="128">
        <f>VLOOKUP(B8,'[7]1.1'!$B$5:$V$89,21,FALSE)</f>
        <v>4</v>
      </c>
      <c r="B8" s="142" t="s">
        <v>13</v>
      </c>
      <c r="C8" s="162">
        <v>0</v>
      </c>
      <c r="D8" s="137">
        <f t="shared" si="0"/>
        <v>1</v>
      </c>
    </row>
    <row r="9" spans="1:4" x14ac:dyDescent="0.25">
      <c r="A9" s="128">
        <f>VLOOKUP(B9,'[7]1.1'!$B$5:$V$89,21,FALSE)</f>
        <v>5</v>
      </c>
      <c r="B9" s="142" t="s">
        <v>14</v>
      </c>
      <c r="C9" s="162">
        <v>0</v>
      </c>
      <c r="D9" s="137">
        <f t="shared" si="0"/>
        <v>1</v>
      </c>
    </row>
    <row r="10" spans="1:4" x14ac:dyDescent="0.25">
      <c r="A10" s="128">
        <f>VLOOKUP(B10,'[7]1.1'!$B$5:$V$89,21,FALSE)</f>
        <v>6</v>
      </c>
      <c r="B10" s="142" t="s">
        <v>15</v>
      </c>
      <c r="C10" s="162">
        <v>0</v>
      </c>
      <c r="D10" s="137">
        <f t="shared" si="0"/>
        <v>1</v>
      </c>
    </row>
    <row r="11" spans="1:4" x14ac:dyDescent="0.25">
      <c r="A11" s="128">
        <f>VLOOKUP(B11,'[7]1.1'!$B$5:$V$89,21,FALSE)</f>
        <v>7</v>
      </c>
      <c r="B11" s="142" t="s">
        <v>16</v>
      </c>
      <c r="C11" s="162">
        <v>0</v>
      </c>
      <c r="D11" s="137">
        <f t="shared" si="0"/>
        <v>1</v>
      </c>
    </row>
    <row r="12" spans="1:4" x14ac:dyDescent="0.25">
      <c r="A12" s="128">
        <f>VLOOKUP(B12,'[7]1.1'!$B$5:$V$89,21,FALSE)</f>
        <v>8</v>
      </c>
      <c r="B12" s="142" t="s">
        <v>17</v>
      </c>
      <c r="C12" s="162">
        <v>0</v>
      </c>
      <c r="D12" s="137">
        <f t="shared" si="0"/>
        <v>1</v>
      </c>
    </row>
    <row r="13" spans="1:4" x14ac:dyDescent="0.25">
      <c r="A13" s="128">
        <f>VLOOKUP(B13,'[7]1.1'!$B$5:$V$89,21,FALSE)</f>
        <v>9</v>
      </c>
      <c r="B13" s="142" t="s">
        <v>18</v>
      </c>
      <c r="C13" s="162">
        <v>0</v>
      </c>
      <c r="D13" s="137">
        <f t="shared" si="0"/>
        <v>1</v>
      </c>
    </row>
    <row r="14" spans="1:4" x14ac:dyDescent="0.25">
      <c r="A14" s="128">
        <f>VLOOKUP(B14,'[7]1.1'!$B$5:$V$89,21,FALSE)</f>
        <v>10</v>
      </c>
      <c r="B14" s="142" t="s">
        <v>19</v>
      </c>
      <c r="C14" s="162">
        <v>0</v>
      </c>
      <c r="D14" s="137">
        <f t="shared" si="0"/>
        <v>1</v>
      </c>
    </row>
    <row r="15" spans="1:4" x14ac:dyDescent="0.25">
      <c r="A15" s="128">
        <f>VLOOKUP(B15,'[7]1.1'!$B$5:$V$89,21,FALSE)</f>
        <v>11</v>
      </c>
      <c r="B15" s="142" t="s">
        <v>20</v>
      </c>
      <c r="C15" s="162">
        <v>0</v>
      </c>
      <c r="D15" s="137">
        <f t="shared" si="0"/>
        <v>1</v>
      </c>
    </row>
    <row r="16" spans="1:4" x14ac:dyDescent="0.25">
      <c r="A16" s="128">
        <f>VLOOKUP(B16,'[7]1.1'!$B$5:$V$89,21,FALSE)</f>
        <v>12</v>
      </c>
      <c r="B16" s="142" t="s">
        <v>21</v>
      </c>
      <c r="C16" s="162">
        <v>0</v>
      </c>
      <c r="D16" s="137">
        <f t="shared" si="0"/>
        <v>1</v>
      </c>
    </row>
    <row r="17" spans="1:4" x14ac:dyDescent="0.25">
      <c r="A17" s="128">
        <f>VLOOKUP(B17,'[7]1.1'!$B$5:$V$89,21,FALSE)</f>
        <v>13</v>
      </c>
      <c r="B17" s="142" t="s">
        <v>22</v>
      </c>
      <c r="C17" s="162">
        <v>0</v>
      </c>
      <c r="D17" s="137">
        <f t="shared" si="0"/>
        <v>1</v>
      </c>
    </row>
    <row r="18" spans="1:4" x14ac:dyDescent="0.25">
      <c r="A18" s="128">
        <f>VLOOKUP(B18,'[7]1.1'!$B$5:$V$89,21,FALSE)</f>
        <v>14</v>
      </c>
      <c r="B18" s="142" t="s">
        <v>23</v>
      </c>
      <c r="C18" s="162">
        <v>0</v>
      </c>
      <c r="D18" s="137">
        <f t="shared" si="0"/>
        <v>1</v>
      </c>
    </row>
    <row r="19" spans="1:4" x14ac:dyDescent="0.25">
      <c r="A19" s="128">
        <f>VLOOKUP(B19,'[7]1.1'!$B$5:$V$89,21,FALSE)</f>
        <v>15</v>
      </c>
      <c r="B19" s="142" t="s">
        <v>24</v>
      </c>
      <c r="C19" s="162">
        <v>0</v>
      </c>
      <c r="D19" s="137">
        <f t="shared" si="0"/>
        <v>1</v>
      </c>
    </row>
    <row r="20" spans="1:4" x14ac:dyDescent="0.25">
      <c r="A20" s="128">
        <f>VLOOKUP(B20,'[7]1.1'!$B$5:$V$89,21,FALSE)</f>
        <v>16</v>
      </c>
      <c r="B20" s="142" t="s">
        <v>25</v>
      </c>
      <c r="C20" s="162">
        <v>0</v>
      </c>
      <c r="D20" s="137">
        <f t="shared" si="0"/>
        <v>1</v>
      </c>
    </row>
    <row r="21" spans="1:4" x14ac:dyDescent="0.25">
      <c r="A21" s="128">
        <f>VLOOKUP(B21,'[7]1.1'!$B$5:$V$89,21,FALSE)</f>
        <v>17</v>
      </c>
      <c r="B21" s="142" t="s">
        <v>26</v>
      </c>
      <c r="C21" s="162">
        <v>0</v>
      </c>
      <c r="D21" s="137">
        <f t="shared" si="0"/>
        <v>1</v>
      </c>
    </row>
    <row r="22" spans="1:4" x14ac:dyDescent="0.25">
      <c r="A22" s="128">
        <f>VLOOKUP(B22,'[7]1.1'!$B$5:$V$89,21,FALSE)</f>
        <v>18</v>
      </c>
      <c r="B22" s="142" t="s">
        <v>27</v>
      </c>
      <c r="C22" s="162">
        <v>0</v>
      </c>
      <c r="D22" s="137">
        <f t="shared" si="0"/>
        <v>1</v>
      </c>
    </row>
    <row r="23" spans="1:4" x14ac:dyDescent="0.25">
      <c r="A23" s="128">
        <f>VLOOKUP(B23,'[7]1.1'!$B$5:$V$89,21,FALSE)</f>
        <v>19</v>
      </c>
      <c r="B23" s="142" t="s">
        <v>28</v>
      </c>
      <c r="C23" s="162">
        <v>0</v>
      </c>
      <c r="D23" s="137">
        <f t="shared" si="0"/>
        <v>1</v>
      </c>
    </row>
    <row r="24" spans="1:4" x14ac:dyDescent="0.25">
      <c r="A24" s="128">
        <f>VLOOKUP(B24,'[7]1.1'!$B$5:$V$89,21,FALSE)</f>
        <v>20</v>
      </c>
      <c r="B24" s="142" t="s">
        <v>29</v>
      </c>
      <c r="C24" s="162">
        <v>0</v>
      </c>
      <c r="D24" s="137">
        <f t="shared" si="0"/>
        <v>1</v>
      </c>
    </row>
    <row r="25" spans="1:4" x14ac:dyDescent="0.25">
      <c r="A25" s="128">
        <f>VLOOKUP(B25,'[7]1.1'!$B$5:$V$89,21,FALSE)</f>
        <v>21</v>
      </c>
      <c r="B25" s="142" t="s">
        <v>30</v>
      </c>
      <c r="C25" s="162">
        <v>0</v>
      </c>
      <c r="D25" s="137">
        <f t="shared" si="0"/>
        <v>1</v>
      </c>
    </row>
    <row r="26" spans="1:4" x14ac:dyDescent="0.25">
      <c r="A26" s="128">
        <f>VLOOKUP(B26,'[7]1.1'!$B$5:$V$89,21,FALSE)</f>
        <v>22</v>
      </c>
      <c r="B26" s="142" t="s">
        <v>31</v>
      </c>
      <c r="C26" s="162">
        <v>0</v>
      </c>
      <c r="D26" s="137">
        <f t="shared" si="0"/>
        <v>1</v>
      </c>
    </row>
    <row r="27" spans="1:4" x14ac:dyDescent="0.25">
      <c r="A27" s="128">
        <f>VLOOKUP(B27,'[7]1.1'!$B$5:$V$89,21,FALSE)</f>
        <v>23</v>
      </c>
      <c r="B27" s="142" t="s">
        <v>32</v>
      </c>
      <c r="C27" s="162">
        <v>0</v>
      </c>
      <c r="D27" s="137">
        <f t="shared" si="0"/>
        <v>1</v>
      </c>
    </row>
    <row r="28" spans="1:4" x14ac:dyDescent="0.25">
      <c r="A28" s="128">
        <f>VLOOKUP(B28,'[7]1.1'!$B$5:$V$89,21,FALSE)</f>
        <v>24</v>
      </c>
      <c r="B28" s="142" t="s">
        <v>33</v>
      </c>
      <c r="C28" s="162">
        <v>0</v>
      </c>
      <c r="D28" s="137">
        <f t="shared" si="0"/>
        <v>1</v>
      </c>
    </row>
    <row r="29" spans="1:4" x14ac:dyDescent="0.25">
      <c r="A29" s="128">
        <f>VLOOKUP(B29,'[7]1.1'!$B$5:$V$89,21,FALSE)</f>
        <v>25</v>
      </c>
      <c r="B29" s="142" t="s">
        <v>34</v>
      </c>
      <c r="C29" s="162">
        <v>0</v>
      </c>
      <c r="D29" s="137">
        <f t="shared" si="0"/>
        <v>1</v>
      </c>
    </row>
    <row r="30" spans="1:4" x14ac:dyDescent="0.25">
      <c r="A30" s="128">
        <f>VLOOKUP(B30,'[7]1.1'!$B$5:$V$89,21,FALSE)</f>
        <v>26</v>
      </c>
      <c r="B30" s="142" t="s">
        <v>35</v>
      </c>
      <c r="C30" s="162">
        <v>0</v>
      </c>
      <c r="D30" s="137">
        <f t="shared" si="0"/>
        <v>1</v>
      </c>
    </row>
    <row r="31" spans="1:4" x14ac:dyDescent="0.25">
      <c r="A31" s="128">
        <f>VLOOKUP(B31,'[7]1.1'!$B$5:$V$89,21,FALSE)</f>
        <v>27</v>
      </c>
      <c r="B31" s="142" t="s">
        <v>36</v>
      </c>
      <c r="C31" s="162">
        <v>0</v>
      </c>
      <c r="D31" s="137">
        <f t="shared" si="0"/>
        <v>1</v>
      </c>
    </row>
    <row r="32" spans="1:4" x14ac:dyDescent="0.25">
      <c r="A32" s="128">
        <f>VLOOKUP(B32,'[7]1.1'!$B$5:$V$89,21,FALSE)</f>
        <v>28</v>
      </c>
      <c r="B32" s="142" t="s">
        <v>37</v>
      </c>
      <c r="C32" s="162">
        <v>0</v>
      </c>
      <c r="D32" s="137">
        <f t="shared" si="0"/>
        <v>1</v>
      </c>
    </row>
    <row r="33" spans="1:4" x14ac:dyDescent="0.25">
      <c r="A33" s="128">
        <f>VLOOKUP(B33,'[7]1.1'!$B$5:$V$89,21,FALSE)</f>
        <v>29</v>
      </c>
      <c r="B33" s="142" t="s">
        <v>38</v>
      </c>
      <c r="C33" s="162">
        <v>0</v>
      </c>
      <c r="D33" s="137">
        <f t="shared" si="0"/>
        <v>1</v>
      </c>
    </row>
    <row r="34" spans="1:4" x14ac:dyDescent="0.25">
      <c r="A34" s="128">
        <f>VLOOKUP(B34,'[7]1.1'!$B$5:$V$89,21,FALSE)</f>
        <v>30</v>
      </c>
      <c r="B34" s="142" t="s">
        <v>39</v>
      </c>
      <c r="C34" s="162">
        <v>0</v>
      </c>
      <c r="D34" s="137">
        <f t="shared" si="0"/>
        <v>1</v>
      </c>
    </row>
    <row r="35" spans="1:4" x14ac:dyDescent="0.25">
      <c r="A35" s="128">
        <f>VLOOKUP(B35,'[7]1.1'!$B$5:$V$89,21,FALSE)</f>
        <v>31</v>
      </c>
      <c r="B35" s="142" t="s">
        <v>40</v>
      </c>
      <c r="C35" s="162">
        <v>0</v>
      </c>
      <c r="D35" s="137">
        <f t="shared" si="0"/>
        <v>1</v>
      </c>
    </row>
    <row r="36" spans="1:4" x14ac:dyDescent="0.25">
      <c r="A36" s="128">
        <f>VLOOKUP(B36,'[7]1.1'!$B$5:$V$89,21,FALSE)</f>
        <v>32</v>
      </c>
      <c r="B36" s="142" t="s">
        <v>41</v>
      </c>
      <c r="C36" s="162">
        <v>0</v>
      </c>
      <c r="D36" s="137">
        <f t="shared" si="0"/>
        <v>1</v>
      </c>
    </row>
    <row r="37" spans="1:4" x14ac:dyDescent="0.25">
      <c r="A37" s="128">
        <f>VLOOKUP(B37,'[7]1.1'!$B$5:$V$89,21,FALSE)</f>
        <v>33</v>
      </c>
      <c r="B37" s="142" t="s">
        <v>42</v>
      </c>
      <c r="C37" s="162">
        <v>0</v>
      </c>
      <c r="D37" s="137">
        <f t="shared" si="0"/>
        <v>1</v>
      </c>
    </row>
    <row r="38" spans="1:4" x14ac:dyDescent="0.25">
      <c r="A38" s="128">
        <f>VLOOKUP(B38,'[7]1.1'!$B$5:$V$89,21,FALSE)</f>
        <v>34</v>
      </c>
      <c r="B38" s="142" t="s">
        <v>43</v>
      </c>
      <c r="C38" s="162">
        <v>0</v>
      </c>
      <c r="D38" s="137">
        <f t="shared" si="0"/>
        <v>1</v>
      </c>
    </row>
    <row r="39" spans="1:4" x14ac:dyDescent="0.25">
      <c r="A39" s="128">
        <f>VLOOKUP(B39,'[7]1.1'!$B$5:$V$89,21,FALSE)</f>
        <v>35</v>
      </c>
      <c r="B39" s="142" t="s">
        <v>44</v>
      </c>
      <c r="C39" s="162">
        <v>0</v>
      </c>
      <c r="D39" s="137">
        <f t="shared" si="0"/>
        <v>1</v>
      </c>
    </row>
    <row r="40" spans="1:4" x14ac:dyDescent="0.25">
      <c r="A40" s="128">
        <f>VLOOKUP(B40,'[7]1.1'!$B$5:$V$89,21,FALSE)</f>
        <v>36</v>
      </c>
      <c r="B40" s="142" t="s">
        <v>45</v>
      </c>
      <c r="C40" s="162">
        <v>0</v>
      </c>
      <c r="D40" s="137">
        <f t="shared" si="0"/>
        <v>1</v>
      </c>
    </row>
    <row r="41" spans="1:4" x14ac:dyDescent="0.25">
      <c r="A41" s="128">
        <f>VLOOKUP(B41,'[7]1.1'!$B$5:$V$89,21,FALSE)</f>
        <v>37</v>
      </c>
      <c r="B41" s="142" t="s">
        <v>46</v>
      </c>
      <c r="C41" s="162">
        <v>0</v>
      </c>
      <c r="D41" s="137">
        <f t="shared" si="0"/>
        <v>1</v>
      </c>
    </row>
    <row r="42" spans="1:4" x14ac:dyDescent="0.25">
      <c r="A42" s="128">
        <f>VLOOKUP(B42,'[7]1.1'!$B$5:$V$89,21,FALSE)</f>
        <v>38</v>
      </c>
      <c r="B42" s="142" t="s">
        <v>47</v>
      </c>
      <c r="C42" s="162">
        <v>0</v>
      </c>
      <c r="D42" s="137">
        <f t="shared" si="0"/>
        <v>1</v>
      </c>
    </row>
    <row r="43" spans="1:4" x14ac:dyDescent="0.25">
      <c r="A43" s="128">
        <f>VLOOKUP(B43,'[7]1.1'!$B$5:$V$89,21,FALSE)</f>
        <v>39</v>
      </c>
      <c r="B43" s="142" t="s">
        <v>48</v>
      </c>
      <c r="C43" s="162">
        <v>0</v>
      </c>
      <c r="D43" s="137">
        <f t="shared" si="0"/>
        <v>1</v>
      </c>
    </row>
    <row r="44" spans="1:4" x14ac:dyDescent="0.25">
      <c r="A44" s="128">
        <f>VLOOKUP(B44,'[7]1.1'!$B$5:$V$89,21,FALSE)</f>
        <v>40</v>
      </c>
      <c r="B44" s="142" t="s">
        <v>49</v>
      </c>
      <c r="C44" s="162">
        <v>0</v>
      </c>
      <c r="D44" s="137">
        <f t="shared" si="0"/>
        <v>1</v>
      </c>
    </row>
    <row r="45" spans="1:4" x14ac:dyDescent="0.25">
      <c r="A45" s="128">
        <f>VLOOKUP(B45,'[7]1.1'!$B$5:$V$89,21,FALSE)</f>
        <v>41</v>
      </c>
      <c r="B45" s="142" t="s">
        <v>50</v>
      </c>
      <c r="C45" s="162">
        <v>0</v>
      </c>
      <c r="D45" s="137">
        <f t="shared" si="0"/>
        <v>1</v>
      </c>
    </row>
    <row r="46" spans="1:4" x14ac:dyDescent="0.25">
      <c r="A46" s="128">
        <f>VLOOKUP(B46,'[7]1.1'!$B$5:$V$89,21,FALSE)</f>
        <v>42</v>
      </c>
      <c r="B46" s="142" t="s">
        <v>51</v>
      </c>
      <c r="C46" s="162">
        <v>0</v>
      </c>
      <c r="D46" s="137">
        <f t="shared" si="0"/>
        <v>1</v>
      </c>
    </row>
    <row r="47" spans="1:4" x14ac:dyDescent="0.25">
      <c r="A47" s="128">
        <f>VLOOKUP(B47,'[7]1.1'!$B$5:$V$89,21,FALSE)</f>
        <v>43</v>
      </c>
      <c r="B47" s="142" t="s">
        <v>52</v>
      </c>
      <c r="C47" s="162">
        <v>0</v>
      </c>
      <c r="D47" s="137">
        <f t="shared" si="0"/>
        <v>1</v>
      </c>
    </row>
    <row r="48" spans="1:4" x14ac:dyDescent="0.25">
      <c r="A48" s="128">
        <f>VLOOKUP(B48,'[7]1.1'!$B$5:$V$89,21,FALSE)</f>
        <v>44</v>
      </c>
      <c r="B48" s="142" t="s">
        <v>53</v>
      </c>
      <c r="C48" s="162">
        <v>0</v>
      </c>
      <c r="D48" s="137">
        <f t="shared" si="0"/>
        <v>1</v>
      </c>
    </row>
    <row r="49" spans="1:4" x14ac:dyDescent="0.25">
      <c r="A49" s="128">
        <f>VLOOKUP(B49,'[7]1.1'!$B$5:$V$89,21,FALSE)</f>
        <v>45</v>
      </c>
      <c r="B49" s="142" t="s">
        <v>54</v>
      </c>
      <c r="C49" s="162">
        <v>0</v>
      </c>
      <c r="D49" s="137">
        <f t="shared" si="0"/>
        <v>1</v>
      </c>
    </row>
    <row r="50" spans="1:4" x14ac:dyDescent="0.25">
      <c r="A50" s="128">
        <f>VLOOKUP(B50,'[7]1.1'!$B$5:$V$89,21,FALSE)</f>
        <v>46</v>
      </c>
      <c r="B50" s="142" t="s">
        <v>55</v>
      </c>
      <c r="C50" s="162">
        <v>0</v>
      </c>
      <c r="D50" s="137">
        <f t="shared" si="0"/>
        <v>1</v>
      </c>
    </row>
    <row r="51" spans="1:4" x14ac:dyDescent="0.25">
      <c r="A51" s="128">
        <f>VLOOKUP(B51,'[7]1.1'!$B$5:$V$89,21,FALSE)</f>
        <v>47</v>
      </c>
      <c r="B51" s="142" t="s">
        <v>56</v>
      </c>
      <c r="C51" s="162">
        <v>0</v>
      </c>
      <c r="D51" s="137">
        <f t="shared" si="0"/>
        <v>1</v>
      </c>
    </row>
    <row r="52" spans="1:4" x14ac:dyDescent="0.25">
      <c r="A52" s="128">
        <f>VLOOKUP(B52,'[7]1.1'!$B$5:$V$89,21,FALSE)</f>
        <v>48</v>
      </c>
      <c r="B52" s="142" t="s">
        <v>57</v>
      </c>
      <c r="C52" s="162">
        <v>0</v>
      </c>
      <c r="D52" s="137">
        <f t="shared" si="0"/>
        <v>1</v>
      </c>
    </row>
    <row r="53" spans="1:4" x14ac:dyDescent="0.25">
      <c r="A53" s="128">
        <f>VLOOKUP(B53,'[7]1.1'!$B$5:$V$89,21,FALSE)</f>
        <v>49</v>
      </c>
      <c r="B53" s="142" t="s">
        <v>58</v>
      </c>
      <c r="C53" s="162">
        <v>0</v>
      </c>
      <c r="D53" s="137">
        <f t="shared" si="0"/>
        <v>1</v>
      </c>
    </row>
    <row r="54" spans="1:4" x14ac:dyDescent="0.25">
      <c r="A54" s="128">
        <f>VLOOKUP(B54,'[7]1.1'!$B$5:$V$89,21,FALSE)</f>
        <v>50</v>
      </c>
      <c r="B54" s="142" t="s">
        <v>59</v>
      </c>
      <c r="C54" s="162">
        <v>0</v>
      </c>
      <c r="D54" s="137">
        <f t="shared" si="0"/>
        <v>1</v>
      </c>
    </row>
    <row r="55" spans="1:4" x14ac:dyDescent="0.25">
      <c r="A55" s="128">
        <f>VLOOKUP(B55,'[7]1.1'!$B$5:$V$89,21,FALSE)</f>
        <v>51</v>
      </c>
      <c r="B55" s="142" t="s">
        <v>60</v>
      </c>
      <c r="C55" s="162">
        <v>0</v>
      </c>
      <c r="D55" s="137">
        <f t="shared" si="0"/>
        <v>1</v>
      </c>
    </row>
    <row r="56" spans="1:4" x14ac:dyDescent="0.25">
      <c r="A56" s="128">
        <f>VLOOKUP(B56,'[7]1.1'!$B$5:$V$89,21,FALSE)</f>
        <v>52</v>
      </c>
      <c r="B56" s="142" t="s">
        <v>61</v>
      </c>
      <c r="C56" s="162">
        <v>0</v>
      </c>
      <c r="D56" s="137">
        <f t="shared" si="0"/>
        <v>1</v>
      </c>
    </row>
    <row r="57" spans="1:4" x14ac:dyDescent="0.25">
      <c r="A57" s="128">
        <f>VLOOKUP(B57,'[7]1.1'!$B$5:$V$89,21,FALSE)</f>
        <v>53</v>
      </c>
      <c r="B57" s="142" t="s">
        <v>62</v>
      </c>
      <c r="C57" s="162">
        <v>0</v>
      </c>
      <c r="D57" s="137">
        <f t="shared" si="0"/>
        <v>1</v>
      </c>
    </row>
    <row r="58" spans="1:4" x14ac:dyDescent="0.25">
      <c r="A58" s="128">
        <f>VLOOKUP(B58,'[7]1.1'!$B$5:$V$89,21,FALSE)</f>
        <v>54</v>
      </c>
      <c r="B58" s="142" t="s">
        <v>63</v>
      </c>
      <c r="C58" s="162">
        <v>0</v>
      </c>
      <c r="D58" s="137">
        <f t="shared" si="0"/>
        <v>1</v>
      </c>
    </row>
    <row r="59" spans="1:4" x14ac:dyDescent="0.25">
      <c r="A59" s="128">
        <f>VLOOKUP(B59,'[7]1.1'!$B$5:$V$89,21,FALSE)</f>
        <v>55</v>
      </c>
      <c r="B59" s="142" t="s">
        <v>64</v>
      </c>
      <c r="C59" s="162">
        <v>0</v>
      </c>
      <c r="D59" s="137">
        <f t="shared" si="0"/>
        <v>1</v>
      </c>
    </row>
    <row r="60" spans="1:4" x14ac:dyDescent="0.25">
      <c r="A60" s="128">
        <f>VLOOKUP(B60,'[7]1.1'!$B$5:$V$89,21,FALSE)</f>
        <v>56</v>
      </c>
      <c r="B60" s="142" t="s">
        <v>65</v>
      </c>
      <c r="C60" s="162">
        <v>0</v>
      </c>
      <c r="D60" s="137">
        <f t="shared" si="0"/>
        <v>1</v>
      </c>
    </row>
    <row r="61" spans="1:4" x14ac:dyDescent="0.25">
      <c r="A61" s="128">
        <f>VLOOKUP(B61,'[7]1.1'!$B$5:$V$89,21,FALSE)</f>
        <v>57</v>
      </c>
      <c r="B61" s="142" t="s">
        <v>66</v>
      </c>
      <c r="C61" s="162">
        <v>0</v>
      </c>
      <c r="D61" s="137">
        <f t="shared" si="0"/>
        <v>1</v>
      </c>
    </row>
    <row r="62" spans="1:4" x14ac:dyDescent="0.25">
      <c r="A62" s="128">
        <f>VLOOKUP(B62,'[7]1.1'!$B$5:$V$89,21,FALSE)</f>
        <v>58</v>
      </c>
      <c r="B62" s="142" t="s">
        <v>67</v>
      </c>
      <c r="C62" s="162">
        <v>0</v>
      </c>
      <c r="D62" s="137">
        <f t="shared" si="0"/>
        <v>1</v>
      </c>
    </row>
    <row r="63" spans="1:4" x14ac:dyDescent="0.25">
      <c r="A63" s="128">
        <f>VLOOKUP(B63,'[7]1.1'!$B$5:$V$89,21,FALSE)</f>
        <v>59</v>
      </c>
      <c r="B63" s="142" t="s">
        <v>68</v>
      </c>
      <c r="C63" s="162">
        <v>0</v>
      </c>
      <c r="D63" s="137">
        <f t="shared" si="0"/>
        <v>1</v>
      </c>
    </row>
    <row r="64" spans="1:4" x14ac:dyDescent="0.25">
      <c r="A64" s="128">
        <f>VLOOKUP(B64,'[7]1.1'!$B$5:$V$89,21,FALSE)</f>
        <v>60</v>
      </c>
      <c r="B64" s="142" t="s">
        <v>69</v>
      </c>
      <c r="C64" s="162">
        <v>0</v>
      </c>
      <c r="D64" s="137">
        <f t="shared" si="0"/>
        <v>1</v>
      </c>
    </row>
    <row r="65" spans="1:4" x14ac:dyDescent="0.25">
      <c r="A65" s="128">
        <f>VLOOKUP(B65,'[7]1.1'!$B$5:$V$89,21,FALSE)</f>
        <v>61</v>
      </c>
      <c r="B65" s="142" t="s">
        <v>70</v>
      </c>
      <c r="C65" s="162">
        <v>0</v>
      </c>
      <c r="D65" s="137">
        <f t="shared" si="0"/>
        <v>1</v>
      </c>
    </row>
    <row r="66" spans="1:4" x14ac:dyDescent="0.25">
      <c r="A66" s="128">
        <f>VLOOKUP(B66,'[7]1.1'!$B$5:$V$89,21,FALSE)</f>
        <v>62</v>
      </c>
      <c r="B66" s="142" t="s">
        <v>71</v>
      </c>
      <c r="C66" s="162">
        <v>0</v>
      </c>
      <c r="D66" s="137">
        <f t="shared" si="0"/>
        <v>1</v>
      </c>
    </row>
    <row r="67" spans="1:4" x14ac:dyDescent="0.25">
      <c r="A67" s="128">
        <f>VLOOKUP(B67,'[7]1.1'!$B$5:$V$89,21,FALSE)</f>
        <v>63</v>
      </c>
      <c r="B67" s="142" t="s">
        <v>72</v>
      </c>
      <c r="C67" s="162">
        <v>0</v>
      </c>
      <c r="D67" s="137">
        <f t="shared" si="0"/>
        <v>1</v>
      </c>
    </row>
    <row r="68" spans="1:4" x14ac:dyDescent="0.25">
      <c r="A68" s="128">
        <f>VLOOKUP(B68,'[7]1.1'!$B$5:$V$89,21,FALSE)</f>
        <v>64</v>
      </c>
      <c r="B68" s="142" t="s">
        <v>73</v>
      </c>
      <c r="C68" s="162">
        <v>0</v>
      </c>
      <c r="D68" s="137">
        <f t="shared" si="0"/>
        <v>1</v>
      </c>
    </row>
    <row r="69" spans="1:4" x14ac:dyDescent="0.25">
      <c r="A69" s="128">
        <f>VLOOKUP(B69,'[7]1.1'!$B$5:$V$89,21,FALSE)</f>
        <v>65</v>
      </c>
      <c r="B69" s="142" t="s">
        <v>74</v>
      </c>
      <c r="C69" s="162">
        <v>0</v>
      </c>
      <c r="D69" s="137">
        <f t="shared" ref="D69:D89" si="1">IF(C69=0,1,0)</f>
        <v>1</v>
      </c>
    </row>
    <row r="70" spans="1:4" x14ac:dyDescent="0.25">
      <c r="A70" s="128">
        <f>VLOOKUP(B70,'[7]1.1'!$B$5:$V$89,21,FALSE)</f>
        <v>66</v>
      </c>
      <c r="B70" s="142" t="s">
        <v>75</v>
      </c>
      <c r="C70" s="162">
        <v>0</v>
      </c>
      <c r="D70" s="137">
        <f t="shared" si="1"/>
        <v>1</v>
      </c>
    </row>
    <row r="71" spans="1:4" x14ac:dyDescent="0.25">
      <c r="A71" s="128">
        <f>VLOOKUP(B71,'[7]1.1'!$B$5:$V$89,21,FALSE)</f>
        <v>67</v>
      </c>
      <c r="B71" s="142" t="s">
        <v>76</v>
      </c>
      <c r="C71" s="162">
        <v>0</v>
      </c>
      <c r="D71" s="137">
        <f t="shared" si="1"/>
        <v>1</v>
      </c>
    </row>
    <row r="72" spans="1:4" x14ac:dyDescent="0.25">
      <c r="A72" s="128">
        <f>VLOOKUP(B72,'[7]1.1'!$B$5:$V$89,21,FALSE)</f>
        <v>68</v>
      </c>
      <c r="B72" s="142" t="s">
        <v>77</v>
      </c>
      <c r="C72" s="162">
        <v>0</v>
      </c>
      <c r="D72" s="137">
        <f t="shared" si="1"/>
        <v>1</v>
      </c>
    </row>
    <row r="73" spans="1:4" x14ac:dyDescent="0.25">
      <c r="A73" s="128">
        <f>VLOOKUP(B73,'[7]1.1'!$B$5:$V$89,21,FALSE)</f>
        <v>69</v>
      </c>
      <c r="B73" s="142" t="s">
        <v>78</v>
      </c>
      <c r="C73" s="162">
        <v>0</v>
      </c>
      <c r="D73" s="137">
        <f t="shared" si="1"/>
        <v>1</v>
      </c>
    </row>
    <row r="74" spans="1:4" x14ac:dyDescent="0.25">
      <c r="A74" s="128">
        <f>VLOOKUP(B74,'[7]1.1'!$B$5:$V$89,21,FALSE)</f>
        <v>70</v>
      </c>
      <c r="B74" s="142" t="s">
        <v>79</v>
      </c>
      <c r="C74" s="162">
        <v>0</v>
      </c>
      <c r="D74" s="137">
        <f t="shared" si="1"/>
        <v>1</v>
      </c>
    </row>
    <row r="75" spans="1:4" x14ac:dyDescent="0.25">
      <c r="A75" s="128">
        <f>VLOOKUP(B75,'[7]1.1'!$B$5:$V$89,21,FALSE)</f>
        <v>71</v>
      </c>
      <c r="B75" s="142" t="s">
        <v>80</v>
      </c>
      <c r="C75" s="162">
        <v>0</v>
      </c>
      <c r="D75" s="137">
        <f t="shared" si="1"/>
        <v>1</v>
      </c>
    </row>
    <row r="76" spans="1:4" x14ac:dyDescent="0.25">
      <c r="A76" s="128">
        <f>VLOOKUP(B76,'[7]1.1'!$B$5:$V$89,21,FALSE)</f>
        <v>72</v>
      </c>
      <c r="B76" s="142" t="s">
        <v>81</v>
      </c>
      <c r="C76" s="162">
        <v>0</v>
      </c>
      <c r="D76" s="137">
        <f t="shared" si="1"/>
        <v>1</v>
      </c>
    </row>
    <row r="77" spans="1:4" x14ac:dyDescent="0.25">
      <c r="A77" s="128">
        <f>VLOOKUP(B77,'[7]1.1'!$B$5:$V$89,21,FALSE)</f>
        <v>73</v>
      </c>
      <c r="B77" s="142" t="s">
        <v>82</v>
      </c>
      <c r="C77" s="162">
        <v>0</v>
      </c>
      <c r="D77" s="137">
        <f t="shared" si="1"/>
        <v>1</v>
      </c>
    </row>
    <row r="78" spans="1:4" x14ac:dyDescent="0.25">
      <c r="A78" s="128">
        <f>VLOOKUP(B78,'[7]1.1'!$B$5:$V$89,21,FALSE)</f>
        <v>74</v>
      </c>
      <c r="B78" s="142" t="s">
        <v>83</v>
      </c>
      <c r="C78" s="162">
        <v>0</v>
      </c>
      <c r="D78" s="137">
        <f t="shared" si="1"/>
        <v>1</v>
      </c>
    </row>
    <row r="79" spans="1:4" x14ac:dyDescent="0.25">
      <c r="A79" s="128">
        <f>VLOOKUP(B79,'[7]1.1'!$B$5:$V$89,21,FALSE)</f>
        <v>75</v>
      </c>
      <c r="B79" s="142" t="s">
        <v>84</v>
      </c>
      <c r="C79" s="162">
        <v>0</v>
      </c>
      <c r="D79" s="137">
        <f t="shared" si="1"/>
        <v>1</v>
      </c>
    </row>
    <row r="80" spans="1:4" x14ac:dyDescent="0.25">
      <c r="A80" s="128">
        <f>VLOOKUP(B80,'[7]1.1'!$B$5:$V$89,21,FALSE)</f>
        <v>76</v>
      </c>
      <c r="B80" s="142" t="s">
        <v>85</v>
      </c>
      <c r="C80" s="162">
        <v>0</v>
      </c>
      <c r="D80" s="137">
        <f t="shared" si="1"/>
        <v>1</v>
      </c>
    </row>
    <row r="81" spans="1:4" x14ac:dyDescent="0.25">
      <c r="A81" s="128">
        <f>VLOOKUP(B81,'[7]1.1'!$B$5:$V$89,21,FALSE)</f>
        <v>77</v>
      </c>
      <c r="B81" s="142" t="s">
        <v>86</v>
      </c>
      <c r="C81" s="162">
        <v>0</v>
      </c>
      <c r="D81" s="137">
        <f t="shared" si="1"/>
        <v>1</v>
      </c>
    </row>
    <row r="82" spans="1:4" x14ac:dyDescent="0.25">
      <c r="A82" s="128">
        <f>VLOOKUP(B82,'[7]1.1'!$B$5:$V$89,21,FALSE)</f>
        <v>78</v>
      </c>
      <c r="B82" s="142" t="s">
        <v>87</v>
      </c>
      <c r="C82" s="162">
        <v>0</v>
      </c>
      <c r="D82" s="137">
        <f t="shared" si="1"/>
        <v>1</v>
      </c>
    </row>
    <row r="83" spans="1:4" x14ac:dyDescent="0.25">
      <c r="A83" s="128">
        <f>VLOOKUP(B83,'[7]1.1'!$B$5:$V$89,21,FALSE)</f>
        <v>79</v>
      </c>
      <c r="B83" s="142" t="s">
        <v>88</v>
      </c>
      <c r="C83" s="162">
        <v>0</v>
      </c>
      <c r="D83" s="137">
        <f t="shared" si="1"/>
        <v>1</v>
      </c>
    </row>
    <row r="84" spans="1:4" x14ac:dyDescent="0.25">
      <c r="A84" s="128">
        <f>VLOOKUP(B84,'[7]1.1'!$B$5:$V$89,21,FALSE)</f>
        <v>80</v>
      </c>
      <c r="B84" s="142" t="s">
        <v>89</v>
      </c>
      <c r="C84" s="162">
        <v>0</v>
      </c>
      <c r="D84" s="137">
        <f t="shared" si="1"/>
        <v>1</v>
      </c>
    </row>
    <row r="85" spans="1:4" x14ac:dyDescent="0.25">
      <c r="A85" s="128">
        <f>VLOOKUP(B85,'[7]1.1'!$B$5:$V$89,21,FALSE)</f>
        <v>81</v>
      </c>
      <c r="B85" s="142" t="s">
        <v>90</v>
      </c>
      <c r="C85" s="162">
        <v>0</v>
      </c>
      <c r="D85" s="137">
        <f t="shared" si="1"/>
        <v>1</v>
      </c>
    </row>
    <row r="86" spans="1:4" x14ac:dyDescent="0.25">
      <c r="A86" s="128">
        <f>VLOOKUP(B86,'[7]1.1'!$B$5:$V$89,21,FALSE)</f>
        <v>82</v>
      </c>
      <c r="B86" s="142" t="s">
        <v>91</v>
      </c>
      <c r="C86" s="162">
        <v>0</v>
      </c>
      <c r="D86" s="137">
        <f t="shared" si="1"/>
        <v>1</v>
      </c>
    </row>
    <row r="87" spans="1:4" x14ac:dyDescent="0.25">
      <c r="A87" s="128">
        <f>VLOOKUP(B87,'[7]1.1'!$B$5:$V$89,21,FALSE)</f>
        <v>83</v>
      </c>
      <c r="B87" s="142" t="s">
        <v>92</v>
      </c>
      <c r="C87" s="162">
        <v>0</v>
      </c>
      <c r="D87" s="137">
        <f t="shared" si="1"/>
        <v>1</v>
      </c>
    </row>
    <row r="88" spans="1:4" x14ac:dyDescent="0.25">
      <c r="A88" s="128">
        <f>VLOOKUP(B88,'[7]1.1'!$B$5:$V$89,21,FALSE)</f>
        <v>84</v>
      </c>
      <c r="B88" s="142" t="s">
        <v>93</v>
      </c>
      <c r="C88" s="162">
        <v>0</v>
      </c>
      <c r="D88" s="137">
        <f t="shared" si="1"/>
        <v>1</v>
      </c>
    </row>
    <row r="89" spans="1:4" ht="15.75" thickBot="1" x14ac:dyDescent="0.3">
      <c r="A89" s="128">
        <f>VLOOKUP(B89,'[7]1.1'!$B$5:$V$89,21,FALSE)</f>
        <v>85</v>
      </c>
      <c r="B89" s="142" t="s">
        <v>94</v>
      </c>
      <c r="C89" s="162">
        <v>0</v>
      </c>
      <c r="D89" s="138">
        <f t="shared" si="1"/>
        <v>1</v>
      </c>
    </row>
    <row r="90" spans="1:4" x14ac:dyDescent="0.25">
      <c r="B90" s="164" t="s">
        <v>95</v>
      </c>
      <c r="C90" s="128">
        <f>SUM(C5:C89)</f>
        <v>0</v>
      </c>
    </row>
  </sheetData>
  <autoFilter ref="A3:G90">
    <sortState ref="A6:H91">
      <sortCondition ref="A5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B1" sqref="B1"/>
    </sheetView>
  </sheetViews>
  <sheetFormatPr defaultColWidth="8.875" defaultRowHeight="15" x14ac:dyDescent="0.25"/>
  <cols>
    <col min="1" max="1" width="8.875" style="122"/>
    <col min="2" max="2" width="45" style="122" customWidth="1"/>
    <col min="3" max="3" width="31.5" style="122" customWidth="1"/>
    <col min="4" max="4" width="25.625" style="122" customWidth="1"/>
    <col min="5" max="16384" width="8.875" style="122"/>
  </cols>
  <sheetData>
    <row r="1" spans="1:4" ht="17.25" customHeight="1" x14ac:dyDescent="0.25">
      <c r="B1" s="139" t="s">
        <v>159</v>
      </c>
    </row>
    <row r="2" spans="1:4" ht="10.5" customHeight="1" thickBot="1" x14ac:dyDescent="0.3"/>
    <row r="3" spans="1:4" ht="30" x14ac:dyDescent="0.25">
      <c r="A3" s="123" t="s">
        <v>1</v>
      </c>
      <c r="B3" s="123" t="s">
        <v>2</v>
      </c>
      <c r="C3" s="165" t="s">
        <v>161</v>
      </c>
      <c r="D3" s="135" t="s">
        <v>6</v>
      </c>
    </row>
    <row r="4" spans="1:4" x14ac:dyDescent="0.25">
      <c r="A4" s="125">
        <v>1</v>
      </c>
      <c r="B4" s="125">
        <v>2</v>
      </c>
      <c r="C4" s="165">
        <v>3</v>
      </c>
      <c r="D4" s="136">
        <v>4</v>
      </c>
    </row>
    <row r="5" spans="1:4" x14ac:dyDescent="0.25">
      <c r="A5" s="128">
        <f t="array" ref="A5">VLOOKUP(B5,'[7]1.1'!$B$5:$V$89,21,FALSE)</f>
        <v>1</v>
      </c>
      <c r="B5" s="142" t="s">
        <v>10</v>
      </c>
      <c r="C5" s="134">
        <v>162450.25</v>
      </c>
      <c r="D5" s="137">
        <v>0</v>
      </c>
    </row>
    <row r="6" spans="1:4" x14ac:dyDescent="0.25">
      <c r="A6" s="128">
        <f t="array" ref="A6">VLOOKUP(B6,'[7]1.1'!$B$5:$V$89,21,FALSE)</f>
        <v>2</v>
      </c>
      <c r="B6" s="142" t="s">
        <v>11</v>
      </c>
      <c r="C6" s="134">
        <v>0</v>
      </c>
      <c r="D6" s="137">
        <v>1</v>
      </c>
    </row>
    <row r="7" spans="1:4" x14ac:dyDescent="0.25">
      <c r="A7" s="128">
        <f t="array" ref="A7">VLOOKUP(B7,'[7]1.1'!$B$5:$V$89,21,FALSE)</f>
        <v>3</v>
      </c>
      <c r="B7" s="142" t="s">
        <v>12</v>
      </c>
      <c r="C7" s="134">
        <v>0</v>
      </c>
      <c r="D7" s="137">
        <v>1</v>
      </c>
    </row>
    <row r="8" spans="1:4" x14ac:dyDescent="0.25">
      <c r="A8" s="128">
        <f t="array" ref="A8">VLOOKUP(B8,'[7]1.1'!$B$5:$V$89,21,FALSE)</f>
        <v>4</v>
      </c>
      <c r="B8" s="142" t="s">
        <v>13</v>
      </c>
      <c r="C8" s="134">
        <v>0</v>
      </c>
      <c r="D8" s="137">
        <v>1</v>
      </c>
    </row>
    <row r="9" spans="1:4" x14ac:dyDescent="0.25">
      <c r="A9" s="128">
        <f t="array" ref="A9">VLOOKUP(B9,'[7]1.1'!$B$5:$V$89,21,FALSE)</f>
        <v>5</v>
      </c>
      <c r="B9" s="142" t="s">
        <v>14</v>
      </c>
      <c r="C9" s="134">
        <v>0</v>
      </c>
      <c r="D9" s="137">
        <v>1</v>
      </c>
    </row>
    <row r="10" spans="1:4" x14ac:dyDescent="0.25">
      <c r="A10" s="128">
        <f t="array" ref="A10">VLOOKUP(B10,'[7]1.1'!$B$5:$V$89,21,FALSE)</f>
        <v>6</v>
      </c>
      <c r="B10" s="142" t="s">
        <v>15</v>
      </c>
      <c r="C10" s="134">
        <v>67500</v>
      </c>
      <c r="D10" s="137">
        <v>0</v>
      </c>
    </row>
    <row r="11" spans="1:4" x14ac:dyDescent="0.25">
      <c r="A11" s="128">
        <f t="array" ref="A11">VLOOKUP(B11,'[7]1.1'!$B$5:$V$89,21,FALSE)</f>
        <v>7</v>
      </c>
      <c r="B11" s="142" t="s">
        <v>16</v>
      </c>
      <c r="C11" s="134">
        <v>0</v>
      </c>
      <c r="D11" s="137">
        <v>1</v>
      </c>
    </row>
    <row r="12" spans="1:4" x14ac:dyDescent="0.25">
      <c r="A12" s="128">
        <f t="array" ref="A12">VLOOKUP(B12,'[7]1.1'!$B$5:$V$89,21,FALSE)</f>
        <v>8</v>
      </c>
      <c r="B12" s="142" t="s">
        <v>17</v>
      </c>
      <c r="C12" s="134">
        <v>0</v>
      </c>
      <c r="D12" s="137">
        <v>1</v>
      </c>
    </row>
    <row r="13" spans="1:4" x14ac:dyDescent="0.25">
      <c r="A13" s="128">
        <f t="array" ref="A13">VLOOKUP(B13,'[7]1.1'!$B$5:$V$89,21,FALSE)</f>
        <v>9</v>
      </c>
      <c r="B13" s="142" t="s">
        <v>18</v>
      </c>
      <c r="C13" s="134">
        <v>0</v>
      </c>
      <c r="D13" s="137">
        <v>1</v>
      </c>
    </row>
    <row r="14" spans="1:4" x14ac:dyDescent="0.25">
      <c r="A14" s="128">
        <f t="array" ref="A14">VLOOKUP(B14,'[7]1.1'!$B$5:$V$89,21,FALSE)</f>
        <v>10</v>
      </c>
      <c r="B14" s="142" t="s">
        <v>19</v>
      </c>
      <c r="C14" s="134">
        <v>0</v>
      </c>
      <c r="D14" s="137">
        <v>1</v>
      </c>
    </row>
    <row r="15" spans="1:4" x14ac:dyDescent="0.25">
      <c r="A15" s="128">
        <f t="array" ref="A15">VLOOKUP(B15,'[7]1.1'!$B$5:$V$89,21,FALSE)</f>
        <v>11</v>
      </c>
      <c r="B15" s="142" t="s">
        <v>20</v>
      </c>
      <c r="C15" s="134">
        <v>0</v>
      </c>
      <c r="D15" s="137">
        <v>1</v>
      </c>
    </row>
    <row r="16" spans="1:4" x14ac:dyDescent="0.25">
      <c r="A16" s="128">
        <f t="array" ref="A16">VLOOKUP(B16,'[7]1.1'!$B$5:$V$89,21,FALSE)</f>
        <v>12</v>
      </c>
      <c r="B16" s="142" t="s">
        <v>21</v>
      </c>
      <c r="C16" s="134">
        <v>0</v>
      </c>
      <c r="D16" s="137">
        <v>1</v>
      </c>
    </row>
    <row r="17" spans="1:4" x14ac:dyDescent="0.25">
      <c r="A17" s="128">
        <f t="array" ref="A17">VLOOKUP(B17,'[7]1.1'!$B$5:$V$89,21,FALSE)</f>
        <v>13</v>
      </c>
      <c r="B17" s="142" t="s">
        <v>22</v>
      </c>
      <c r="C17" s="134">
        <v>0</v>
      </c>
      <c r="D17" s="137">
        <v>1</v>
      </c>
    </row>
    <row r="18" spans="1:4" x14ac:dyDescent="0.25">
      <c r="A18" s="128">
        <f t="array" ref="A18">VLOOKUP(B18,'[7]1.1'!$B$5:$V$89,21,FALSE)</f>
        <v>14</v>
      </c>
      <c r="B18" s="142" t="s">
        <v>23</v>
      </c>
      <c r="C18" s="134">
        <v>0</v>
      </c>
      <c r="D18" s="137">
        <v>1</v>
      </c>
    </row>
    <row r="19" spans="1:4" x14ac:dyDescent="0.25">
      <c r="A19" s="128">
        <f t="array" ref="A19">VLOOKUP(B19,'[7]1.1'!$B$5:$V$89,21,FALSE)</f>
        <v>15</v>
      </c>
      <c r="B19" s="142" t="s">
        <v>24</v>
      </c>
      <c r="C19" s="134">
        <v>0</v>
      </c>
      <c r="D19" s="137">
        <v>1</v>
      </c>
    </row>
    <row r="20" spans="1:4" x14ac:dyDescent="0.25">
      <c r="A20" s="128">
        <f t="array" ref="A20">VLOOKUP(B20,'[7]1.1'!$B$5:$V$89,21,FALSE)</f>
        <v>16</v>
      </c>
      <c r="B20" s="142" t="s">
        <v>25</v>
      </c>
      <c r="C20" s="134">
        <v>0</v>
      </c>
      <c r="D20" s="137">
        <v>1</v>
      </c>
    </row>
    <row r="21" spans="1:4" x14ac:dyDescent="0.25">
      <c r="A21" s="128">
        <f t="array" ref="A21">VLOOKUP(B21,'[7]1.1'!$B$5:$V$89,21,FALSE)</f>
        <v>17</v>
      </c>
      <c r="B21" s="142" t="s">
        <v>26</v>
      </c>
      <c r="C21" s="134">
        <v>0</v>
      </c>
      <c r="D21" s="137">
        <v>1</v>
      </c>
    </row>
    <row r="22" spans="1:4" x14ac:dyDescent="0.25">
      <c r="A22" s="128">
        <f t="array" ref="A22">VLOOKUP(B22,'[7]1.1'!$B$5:$V$89,21,FALSE)</f>
        <v>18</v>
      </c>
      <c r="B22" s="142" t="s">
        <v>27</v>
      </c>
      <c r="C22" s="134">
        <v>0</v>
      </c>
      <c r="D22" s="137">
        <v>1</v>
      </c>
    </row>
    <row r="23" spans="1:4" x14ac:dyDescent="0.25">
      <c r="A23" s="128">
        <f t="array" ref="A23">VLOOKUP(B23,'[7]1.1'!$B$5:$V$89,21,FALSE)</f>
        <v>19</v>
      </c>
      <c r="B23" s="142" t="s">
        <v>28</v>
      </c>
      <c r="C23" s="134">
        <v>0</v>
      </c>
      <c r="D23" s="137">
        <v>1</v>
      </c>
    </row>
    <row r="24" spans="1:4" x14ac:dyDescent="0.25">
      <c r="A24" s="128">
        <f t="array" ref="A24">VLOOKUP(B24,'[7]1.1'!$B$5:$V$89,21,FALSE)</f>
        <v>20</v>
      </c>
      <c r="B24" s="142" t="s">
        <v>29</v>
      </c>
      <c r="C24" s="134">
        <v>0</v>
      </c>
      <c r="D24" s="137">
        <v>1</v>
      </c>
    </row>
    <row r="25" spans="1:4" x14ac:dyDescent="0.25">
      <c r="A25" s="128">
        <f t="array" ref="A25">VLOOKUP(B25,'[7]1.1'!$B$5:$V$89,21,FALSE)</f>
        <v>21</v>
      </c>
      <c r="B25" s="142" t="s">
        <v>30</v>
      </c>
      <c r="C25" s="134">
        <v>30822</v>
      </c>
      <c r="D25" s="137">
        <v>0</v>
      </c>
    </row>
    <row r="26" spans="1:4" x14ac:dyDescent="0.25">
      <c r="A26" s="128">
        <f t="array" ref="A26">VLOOKUP(B26,'[7]1.1'!$B$5:$V$89,21,FALSE)</f>
        <v>22</v>
      </c>
      <c r="B26" s="142" t="s">
        <v>31</v>
      </c>
      <c r="C26" s="134">
        <v>0</v>
      </c>
      <c r="D26" s="137">
        <v>1</v>
      </c>
    </row>
    <row r="27" spans="1:4" x14ac:dyDescent="0.25">
      <c r="A27" s="128">
        <f t="array" ref="A27">VLOOKUP(B27,'[7]1.1'!$B$5:$V$89,21,FALSE)</f>
        <v>23</v>
      </c>
      <c r="B27" s="142" t="s">
        <v>32</v>
      </c>
      <c r="C27" s="134">
        <v>0</v>
      </c>
      <c r="D27" s="137">
        <v>1</v>
      </c>
    </row>
    <row r="28" spans="1:4" x14ac:dyDescent="0.25">
      <c r="A28" s="128">
        <f t="array" ref="A28">VLOOKUP(B28,'[7]1.1'!$B$5:$V$89,21,FALSE)</f>
        <v>24</v>
      </c>
      <c r="B28" s="142" t="s">
        <v>33</v>
      </c>
      <c r="C28" s="134">
        <v>0</v>
      </c>
      <c r="D28" s="137">
        <v>1</v>
      </c>
    </row>
    <row r="29" spans="1:4" x14ac:dyDescent="0.25">
      <c r="A29" s="128">
        <f t="array" ref="A29">VLOOKUP(B29,'[7]1.1'!$B$5:$V$89,21,FALSE)</f>
        <v>25</v>
      </c>
      <c r="B29" s="142" t="s">
        <v>34</v>
      </c>
      <c r="C29" s="134">
        <v>0</v>
      </c>
      <c r="D29" s="137">
        <v>1</v>
      </c>
    </row>
    <row r="30" spans="1:4" x14ac:dyDescent="0.25">
      <c r="A30" s="128">
        <f t="array" ref="A30">VLOOKUP(B30,'[7]1.1'!$B$5:$V$89,21,FALSE)</f>
        <v>26</v>
      </c>
      <c r="B30" s="142" t="s">
        <v>35</v>
      </c>
      <c r="C30" s="134">
        <v>0</v>
      </c>
      <c r="D30" s="137">
        <v>1</v>
      </c>
    </row>
    <row r="31" spans="1:4" x14ac:dyDescent="0.25">
      <c r="A31" s="128">
        <f t="array" ref="A31">VLOOKUP(B31,'[7]1.1'!$B$5:$V$89,21,FALSE)</f>
        <v>27</v>
      </c>
      <c r="B31" s="142" t="s">
        <v>36</v>
      </c>
      <c r="C31" s="134">
        <v>0</v>
      </c>
      <c r="D31" s="137">
        <v>1</v>
      </c>
    </row>
    <row r="32" spans="1:4" x14ac:dyDescent="0.25">
      <c r="A32" s="128">
        <f t="array" ref="A32">VLOOKUP(B32,'[7]1.1'!$B$5:$V$89,21,FALSE)</f>
        <v>28</v>
      </c>
      <c r="B32" s="142" t="s">
        <v>37</v>
      </c>
      <c r="C32" s="134">
        <v>0</v>
      </c>
      <c r="D32" s="137">
        <v>1</v>
      </c>
    </row>
    <row r="33" spans="1:4" x14ac:dyDescent="0.25">
      <c r="A33" s="128">
        <f t="array" ref="A33">VLOOKUP(B33,'[7]1.1'!$B$5:$V$89,21,FALSE)</f>
        <v>29</v>
      </c>
      <c r="B33" s="142" t="s">
        <v>38</v>
      </c>
      <c r="C33" s="134">
        <v>0</v>
      </c>
      <c r="D33" s="137">
        <v>1</v>
      </c>
    </row>
    <row r="34" spans="1:4" x14ac:dyDescent="0.25">
      <c r="A34" s="128">
        <f t="array" ref="A34">VLOOKUP(B34,'[7]1.1'!$B$5:$V$89,21,FALSE)</f>
        <v>30</v>
      </c>
      <c r="B34" s="142" t="s">
        <v>39</v>
      </c>
      <c r="C34" s="134">
        <v>0</v>
      </c>
      <c r="D34" s="137">
        <v>1</v>
      </c>
    </row>
    <row r="35" spans="1:4" x14ac:dyDescent="0.25">
      <c r="A35" s="128">
        <f t="array" ref="A35">VLOOKUP(B35,'[7]1.1'!$B$5:$V$89,21,FALSE)</f>
        <v>31</v>
      </c>
      <c r="B35" s="142" t="s">
        <v>40</v>
      </c>
      <c r="C35" s="134">
        <v>0</v>
      </c>
      <c r="D35" s="137">
        <v>1</v>
      </c>
    </row>
    <row r="36" spans="1:4" ht="28.5" x14ac:dyDescent="0.25">
      <c r="A36" s="128">
        <f t="array" ref="A36">VLOOKUP(B36,'[7]1.1'!$B$5:$V$89,21,FALSE)</f>
        <v>32</v>
      </c>
      <c r="B36" s="142" t="s">
        <v>41</v>
      </c>
      <c r="C36" s="134">
        <v>0</v>
      </c>
      <c r="D36" s="137">
        <v>1</v>
      </c>
    </row>
    <row r="37" spans="1:4" x14ac:dyDescent="0.25">
      <c r="A37" s="128">
        <f t="array" ref="A37">VLOOKUP(B37,'[7]1.1'!$B$5:$V$89,21,FALSE)</f>
        <v>33</v>
      </c>
      <c r="B37" s="142" t="s">
        <v>42</v>
      </c>
      <c r="C37" s="134">
        <v>0</v>
      </c>
      <c r="D37" s="137">
        <v>1</v>
      </c>
    </row>
    <row r="38" spans="1:4" x14ac:dyDescent="0.25">
      <c r="A38" s="128">
        <f t="array" ref="A38">VLOOKUP(B38,'[7]1.1'!$B$5:$V$89,21,FALSE)</f>
        <v>34</v>
      </c>
      <c r="B38" s="142" t="s">
        <v>43</v>
      </c>
      <c r="C38" s="134">
        <v>0</v>
      </c>
      <c r="D38" s="137">
        <v>1</v>
      </c>
    </row>
    <row r="39" spans="1:4" x14ac:dyDescent="0.25">
      <c r="A39" s="128">
        <f t="array" ref="A39">VLOOKUP(B39,'[7]1.1'!$B$5:$V$89,21,FALSE)</f>
        <v>35</v>
      </c>
      <c r="B39" s="142" t="s">
        <v>44</v>
      </c>
      <c r="C39" s="134">
        <v>18252.84</v>
      </c>
      <c r="D39" s="137">
        <v>0</v>
      </c>
    </row>
    <row r="40" spans="1:4" x14ac:dyDescent="0.25">
      <c r="A40" s="128">
        <f t="array" ref="A40">VLOOKUP(B40,'[7]1.1'!$B$5:$V$89,21,FALSE)</f>
        <v>36</v>
      </c>
      <c r="B40" s="142" t="s">
        <v>45</v>
      </c>
      <c r="C40" s="134">
        <v>0</v>
      </c>
      <c r="D40" s="137">
        <v>1</v>
      </c>
    </row>
    <row r="41" spans="1:4" x14ac:dyDescent="0.25">
      <c r="A41" s="128">
        <f t="array" ref="A41">VLOOKUP(B41,'[7]1.1'!$B$5:$V$89,21,FALSE)</f>
        <v>37</v>
      </c>
      <c r="B41" s="142" t="s">
        <v>46</v>
      </c>
      <c r="C41" s="134">
        <v>0</v>
      </c>
      <c r="D41" s="137">
        <v>1</v>
      </c>
    </row>
    <row r="42" spans="1:4" x14ac:dyDescent="0.25">
      <c r="A42" s="128">
        <f t="array" ref="A42">VLOOKUP(B42,'[7]1.1'!$B$5:$V$89,21,FALSE)</f>
        <v>38</v>
      </c>
      <c r="B42" s="142" t="s">
        <v>47</v>
      </c>
      <c r="C42" s="134">
        <v>0</v>
      </c>
      <c r="D42" s="137">
        <v>1</v>
      </c>
    </row>
    <row r="43" spans="1:4" x14ac:dyDescent="0.25">
      <c r="A43" s="128">
        <f t="array" ref="A43">VLOOKUP(B43,'[7]1.1'!$B$5:$V$89,21,FALSE)</f>
        <v>39</v>
      </c>
      <c r="B43" s="142" t="s">
        <v>48</v>
      </c>
      <c r="C43" s="134">
        <v>0</v>
      </c>
      <c r="D43" s="137">
        <v>1</v>
      </c>
    </row>
    <row r="44" spans="1:4" x14ac:dyDescent="0.25">
      <c r="A44" s="128">
        <f t="array" ref="A44">VLOOKUP(B44,'[7]1.1'!$B$5:$V$89,21,FALSE)</f>
        <v>40</v>
      </c>
      <c r="B44" s="142" t="s">
        <v>49</v>
      </c>
      <c r="C44" s="134">
        <v>0</v>
      </c>
      <c r="D44" s="137">
        <v>1</v>
      </c>
    </row>
    <row r="45" spans="1:4" x14ac:dyDescent="0.25">
      <c r="A45" s="128">
        <f t="array" ref="A45">VLOOKUP(B45,'[7]1.1'!$B$5:$V$89,21,FALSE)</f>
        <v>41</v>
      </c>
      <c r="B45" s="142" t="s">
        <v>50</v>
      </c>
      <c r="C45" s="134">
        <v>0</v>
      </c>
      <c r="D45" s="137">
        <v>1</v>
      </c>
    </row>
    <row r="46" spans="1:4" x14ac:dyDescent="0.25">
      <c r="A46" s="128">
        <f t="array" ref="A46">VLOOKUP(B46,'[7]1.1'!$B$5:$V$89,21,FALSE)</f>
        <v>42</v>
      </c>
      <c r="B46" s="142" t="s">
        <v>51</v>
      </c>
      <c r="C46" s="134">
        <v>0</v>
      </c>
      <c r="D46" s="137">
        <v>1</v>
      </c>
    </row>
    <row r="47" spans="1:4" x14ac:dyDescent="0.25">
      <c r="A47" s="128">
        <f t="array" ref="A47">VLOOKUP(B47,'[7]1.1'!$B$5:$V$89,21,FALSE)</f>
        <v>43</v>
      </c>
      <c r="B47" s="142" t="s">
        <v>52</v>
      </c>
      <c r="C47" s="134">
        <v>0</v>
      </c>
      <c r="D47" s="137">
        <v>1</v>
      </c>
    </row>
    <row r="48" spans="1:4" x14ac:dyDescent="0.25">
      <c r="A48" s="128">
        <f t="array" ref="A48">VLOOKUP(B48,'[7]1.1'!$B$5:$V$89,21,FALSE)</f>
        <v>44</v>
      </c>
      <c r="B48" s="142" t="s">
        <v>53</v>
      </c>
      <c r="C48" s="134">
        <v>0</v>
      </c>
      <c r="D48" s="137">
        <v>1</v>
      </c>
    </row>
    <row r="49" spans="1:4" x14ac:dyDescent="0.25">
      <c r="A49" s="128">
        <f t="array" ref="A49">VLOOKUP(B49,'[7]1.1'!$B$5:$V$89,21,FALSE)</f>
        <v>45</v>
      </c>
      <c r="B49" s="142" t="s">
        <v>54</v>
      </c>
      <c r="C49" s="134">
        <v>0</v>
      </c>
      <c r="D49" s="137">
        <v>1</v>
      </c>
    </row>
    <row r="50" spans="1:4" x14ac:dyDescent="0.25">
      <c r="A50" s="128">
        <f t="array" ref="A50">VLOOKUP(B50,'[7]1.1'!$B$5:$V$89,21,FALSE)</f>
        <v>46</v>
      </c>
      <c r="B50" s="142" t="s">
        <v>55</v>
      </c>
      <c r="C50" s="134">
        <v>0</v>
      </c>
      <c r="D50" s="137">
        <v>1</v>
      </c>
    </row>
    <row r="51" spans="1:4" x14ac:dyDescent="0.25">
      <c r="A51" s="128">
        <f t="array" ref="A51">VLOOKUP(B51,'[7]1.1'!$B$5:$V$89,21,FALSE)</f>
        <v>47</v>
      </c>
      <c r="B51" s="142" t="s">
        <v>56</v>
      </c>
      <c r="C51" s="134">
        <v>0</v>
      </c>
      <c r="D51" s="137">
        <v>1</v>
      </c>
    </row>
    <row r="52" spans="1:4" x14ac:dyDescent="0.25">
      <c r="A52" s="128">
        <f t="array" ref="A52">VLOOKUP(B52,'[7]1.1'!$B$5:$V$89,21,FALSE)</f>
        <v>48</v>
      </c>
      <c r="B52" s="142" t="s">
        <v>57</v>
      </c>
      <c r="C52" s="134">
        <v>21061.17</v>
      </c>
      <c r="D52" s="137">
        <v>0</v>
      </c>
    </row>
    <row r="53" spans="1:4" x14ac:dyDescent="0.25">
      <c r="A53" s="128">
        <f t="array" ref="A53">VLOOKUP(B53,'[7]1.1'!$B$5:$V$89,21,FALSE)</f>
        <v>49</v>
      </c>
      <c r="B53" s="142" t="s">
        <v>58</v>
      </c>
      <c r="C53" s="134">
        <v>0</v>
      </c>
      <c r="D53" s="137">
        <v>1</v>
      </c>
    </row>
    <row r="54" spans="1:4" x14ac:dyDescent="0.25">
      <c r="A54" s="128">
        <f t="array" ref="A54">VLOOKUP(B54,'[7]1.1'!$B$5:$V$89,21,FALSE)</f>
        <v>50</v>
      </c>
      <c r="B54" s="142" t="s">
        <v>59</v>
      </c>
      <c r="C54" s="134">
        <v>0</v>
      </c>
      <c r="D54" s="137">
        <v>1</v>
      </c>
    </row>
    <row r="55" spans="1:4" x14ac:dyDescent="0.25">
      <c r="A55" s="128">
        <f t="array" ref="A55">VLOOKUP(B55,'[7]1.1'!$B$5:$V$89,21,FALSE)</f>
        <v>51</v>
      </c>
      <c r="B55" s="142" t="s">
        <v>60</v>
      </c>
      <c r="C55" s="134">
        <v>0</v>
      </c>
      <c r="D55" s="137">
        <v>1</v>
      </c>
    </row>
    <row r="56" spans="1:4" x14ac:dyDescent="0.25">
      <c r="A56" s="128">
        <f t="array" ref="A56">VLOOKUP(B56,'[7]1.1'!$B$5:$V$89,21,FALSE)</f>
        <v>52</v>
      </c>
      <c r="B56" s="142" t="s">
        <v>61</v>
      </c>
      <c r="C56" s="134">
        <v>126865.83</v>
      </c>
      <c r="D56" s="137">
        <v>0</v>
      </c>
    </row>
    <row r="57" spans="1:4" x14ac:dyDescent="0.25">
      <c r="A57" s="128">
        <f t="array" ref="A57">VLOOKUP(B57,'[7]1.1'!$B$5:$V$89,21,FALSE)</f>
        <v>53</v>
      </c>
      <c r="B57" s="142" t="s">
        <v>62</v>
      </c>
      <c r="C57" s="134">
        <v>37185.5</v>
      </c>
      <c r="D57" s="137">
        <v>0</v>
      </c>
    </row>
    <row r="58" spans="1:4" x14ac:dyDescent="0.25">
      <c r="A58" s="128">
        <f t="array" ref="A58">VLOOKUP(B58,'[7]1.1'!$B$5:$V$89,21,FALSE)</f>
        <v>54</v>
      </c>
      <c r="B58" s="142" t="s">
        <v>63</v>
      </c>
      <c r="C58" s="134">
        <v>0</v>
      </c>
      <c r="D58" s="137">
        <v>1</v>
      </c>
    </row>
    <row r="59" spans="1:4" x14ac:dyDescent="0.25">
      <c r="A59" s="128">
        <f t="array" ref="A59">VLOOKUP(B59,'[7]1.1'!$B$5:$V$89,21,FALSE)</f>
        <v>55</v>
      </c>
      <c r="B59" s="142" t="s">
        <v>64</v>
      </c>
      <c r="C59" s="134">
        <v>0</v>
      </c>
      <c r="D59" s="137">
        <v>1</v>
      </c>
    </row>
    <row r="60" spans="1:4" x14ac:dyDescent="0.25">
      <c r="A60" s="128">
        <f t="array" ref="A60">VLOOKUP(B60,'[7]1.1'!$B$5:$V$89,21,FALSE)</f>
        <v>56</v>
      </c>
      <c r="B60" s="142" t="s">
        <v>65</v>
      </c>
      <c r="C60" s="134">
        <v>0</v>
      </c>
      <c r="D60" s="137">
        <v>1</v>
      </c>
    </row>
    <row r="61" spans="1:4" x14ac:dyDescent="0.25">
      <c r="A61" s="128">
        <f t="array" ref="A61">VLOOKUP(B61,'[7]1.1'!$B$5:$V$89,21,FALSE)</f>
        <v>57</v>
      </c>
      <c r="B61" s="142" t="s">
        <v>66</v>
      </c>
      <c r="C61" s="134">
        <v>14285.7</v>
      </c>
      <c r="D61" s="137">
        <v>0</v>
      </c>
    </row>
    <row r="62" spans="1:4" x14ac:dyDescent="0.25">
      <c r="A62" s="128">
        <f t="array" ref="A62">VLOOKUP(B62,'[7]1.1'!$B$5:$V$89,21,FALSE)</f>
        <v>58</v>
      </c>
      <c r="B62" s="142" t="s">
        <v>67</v>
      </c>
      <c r="C62" s="134">
        <v>0</v>
      </c>
      <c r="D62" s="137">
        <v>1</v>
      </c>
    </row>
    <row r="63" spans="1:4" x14ac:dyDescent="0.25">
      <c r="A63" s="128">
        <f t="array" ref="A63">VLOOKUP(B63,'[7]1.1'!$B$5:$V$89,21,FALSE)</f>
        <v>59</v>
      </c>
      <c r="B63" s="142" t="s">
        <v>68</v>
      </c>
      <c r="C63" s="134">
        <v>242548.04</v>
      </c>
      <c r="D63" s="137">
        <v>0</v>
      </c>
    </row>
    <row r="64" spans="1:4" x14ac:dyDescent="0.25">
      <c r="A64" s="128">
        <f t="array" ref="A64">VLOOKUP(B64,'[7]1.1'!$B$5:$V$89,21,FALSE)</f>
        <v>60</v>
      </c>
      <c r="B64" s="142" t="s">
        <v>69</v>
      </c>
      <c r="C64" s="134">
        <v>0</v>
      </c>
      <c r="D64" s="137">
        <v>1</v>
      </c>
    </row>
    <row r="65" spans="1:4" x14ac:dyDescent="0.25">
      <c r="A65" s="128">
        <f t="array" ref="A65">VLOOKUP(B65,'[7]1.1'!$B$5:$V$89,21,FALSE)</f>
        <v>61</v>
      </c>
      <c r="B65" s="142" t="s">
        <v>70</v>
      </c>
      <c r="C65" s="134">
        <v>0</v>
      </c>
      <c r="D65" s="137">
        <v>1</v>
      </c>
    </row>
    <row r="66" spans="1:4" x14ac:dyDescent="0.25">
      <c r="A66" s="128">
        <f t="array" ref="A66">VLOOKUP(B66,'[7]1.1'!$B$5:$V$89,21,FALSE)</f>
        <v>62</v>
      </c>
      <c r="B66" s="142" t="s">
        <v>71</v>
      </c>
      <c r="C66" s="134">
        <v>0</v>
      </c>
      <c r="D66" s="137">
        <v>1</v>
      </c>
    </row>
    <row r="67" spans="1:4" x14ac:dyDescent="0.25">
      <c r="A67" s="128">
        <f t="array" ref="A67">VLOOKUP(B67,'[7]1.1'!$B$5:$V$89,21,FALSE)</f>
        <v>63</v>
      </c>
      <c r="B67" s="142" t="s">
        <v>72</v>
      </c>
      <c r="C67" s="134">
        <v>0</v>
      </c>
      <c r="D67" s="137">
        <v>1</v>
      </c>
    </row>
    <row r="68" spans="1:4" x14ac:dyDescent="0.25">
      <c r="A68" s="128">
        <f t="array" ref="A68">VLOOKUP(B68,'[7]1.1'!$B$5:$V$89,21,FALSE)</f>
        <v>64</v>
      </c>
      <c r="B68" s="142" t="s">
        <v>73</v>
      </c>
      <c r="C68" s="134">
        <v>0</v>
      </c>
      <c r="D68" s="137">
        <v>1</v>
      </c>
    </row>
    <row r="69" spans="1:4" x14ac:dyDescent="0.25">
      <c r="A69" s="128">
        <f t="array" ref="A69">VLOOKUP(B69,'[7]1.1'!$B$5:$V$89,21,FALSE)</f>
        <v>65</v>
      </c>
      <c r="B69" s="142" t="s">
        <v>74</v>
      </c>
      <c r="C69" s="134">
        <v>0</v>
      </c>
      <c r="D69" s="137">
        <v>1</v>
      </c>
    </row>
    <row r="70" spans="1:4" x14ac:dyDescent="0.25">
      <c r="A70" s="128">
        <f t="array" ref="A70">VLOOKUP(B70,'[7]1.1'!$B$5:$V$89,21,FALSE)</f>
        <v>66</v>
      </c>
      <c r="B70" s="142" t="s">
        <v>75</v>
      </c>
      <c r="C70" s="134">
        <v>0</v>
      </c>
      <c r="D70" s="137">
        <v>1</v>
      </c>
    </row>
    <row r="71" spans="1:4" x14ac:dyDescent="0.25">
      <c r="A71" s="128">
        <f t="array" ref="A71">VLOOKUP(B71,'[7]1.1'!$B$5:$V$89,21,FALSE)</f>
        <v>67</v>
      </c>
      <c r="B71" s="142" t="s">
        <v>76</v>
      </c>
      <c r="C71" s="134">
        <v>0</v>
      </c>
      <c r="D71" s="137">
        <v>1</v>
      </c>
    </row>
    <row r="72" spans="1:4" x14ac:dyDescent="0.25">
      <c r="A72" s="128">
        <f t="array" ref="A72">VLOOKUP(B72,'[7]1.1'!$B$5:$V$89,21,FALSE)</f>
        <v>68</v>
      </c>
      <c r="B72" s="142" t="s">
        <v>77</v>
      </c>
      <c r="C72" s="134">
        <v>0</v>
      </c>
      <c r="D72" s="137">
        <v>1</v>
      </c>
    </row>
    <row r="73" spans="1:4" x14ac:dyDescent="0.25">
      <c r="A73" s="128">
        <f t="array" ref="A73">VLOOKUP(B73,'[7]1.1'!$B$5:$V$89,21,FALSE)</f>
        <v>69</v>
      </c>
      <c r="B73" s="142" t="s">
        <v>78</v>
      </c>
      <c r="C73" s="134">
        <v>0</v>
      </c>
      <c r="D73" s="137">
        <v>1</v>
      </c>
    </row>
    <row r="74" spans="1:4" x14ac:dyDescent="0.25">
      <c r="A74" s="128">
        <f t="array" ref="A74">VLOOKUP(B74,'[7]1.1'!$B$5:$V$89,21,FALSE)</f>
        <v>70</v>
      </c>
      <c r="B74" s="142" t="s">
        <v>79</v>
      </c>
      <c r="C74" s="134">
        <v>0</v>
      </c>
      <c r="D74" s="137">
        <v>1</v>
      </c>
    </row>
    <row r="75" spans="1:4" x14ac:dyDescent="0.25">
      <c r="A75" s="128">
        <f t="array" ref="A75">VLOOKUP(B75,'[7]1.1'!$B$5:$V$89,21,FALSE)</f>
        <v>71</v>
      </c>
      <c r="B75" s="142" t="s">
        <v>80</v>
      </c>
      <c r="C75" s="134">
        <v>0</v>
      </c>
      <c r="D75" s="137">
        <v>1</v>
      </c>
    </row>
    <row r="76" spans="1:4" x14ac:dyDescent="0.25">
      <c r="A76" s="128">
        <f t="array" ref="A76">VLOOKUP(B76,'[7]1.1'!$B$5:$V$89,21,FALSE)</f>
        <v>72</v>
      </c>
      <c r="B76" s="142" t="s">
        <v>81</v>
      </c>
      <c r="C76" s="134">
        <v>0</v>
      </c>
      <c r="D76" s="137">
        <v>1</v>
      </c>
    </row>
    <row r="77" spans="1:4" x14ac:dyDescent="0.25">
      <c r="A77" s="128">
        <f t="array" ref="A77">VLOOKUP(B77,'[7]1.1'!$B$5:$V$89,21,FALSE)</f>
        <v>73</v>
      </c>
      <c r="B77" s="142" t="s">
        <v>82</v>
      </c>
      <c r="C77" s="134">
        <v>0</v>
      </c>
      <c r="D77" s="137">
        <v>1</v>
      </c>
    </row>
    <row r="78" spans="1:4" x14ac:dyDescent="0.25">
      <c r="A78" s="128">
        <f t="array" ref="A78">VLOOKUP(B78,'[7]1.1'!$B$5:$V$89,21,FALSE)</f>
        <v>74</v>
      </c>
      <c r="B78" s="142" t="s">
        <v>83</v>
      </c>
      <c r="C78" s="134">
        <v>0</v>
      </c>
      <c r="D78" s="137">
        <v>1</v>
      </c>
    </row>
    <row r="79" spans="1:4" x14ac:dyDescent="0.25">
      <c r="A79" s="128">
        <f t="array" ref="A79">VLOOKUP(B79,'[7]1.1'!$B$5:$V$89,21,FALSE)</f>
        <v>75</v>
      </c>
      <c r="B79" s="142" t="s">
        <v>84</v>
      </c>
      <c r="C79" s="134">
        <v>0</v>
      </c>
      <c r="D79" s="137">
        <v>1</v>
      </c>
    </row>
    <row r="80" spans="1:4" x14ac:dyDescent="0.25">
      <c r="A80" s="128">
        <f t="array" ref="A80">VLOOKUP(B80,'[7]1.1'!$B$5:$V$89,21,FALSE)</f>
        <v>76</v>
      </c>
      <c r="B80" s="142" t="s">
        <v>85</v>
      </c>
      <c r="C80" s="134">
        <v>0</v>
      </c>
      <c r="D80" s="137">
        <v>1</v>
      </c>
    </row>
    <row r="81" spans="1:4" x14ac:dyDescent="0.25">
      <c r="A81" s="128">
        <f t="array" ref="A81">VLOOKUP(B81,'[7]1.1'!$B$5:$V$89,21,FALSE)</f>
        <v>77</v>
      </c>
      <c r="B81" s="142" t="s">
        <v>86</v>
      </c>
      <c r="C81" s="134">
        <v>0</v>
      </c>
      <c r="D81" s="137">
        <v>1</v>
      </c>
    </row>
    <row r="82" spans="1:4" x14ac:dyDescent="0.25">
      <c r="A82" s="128">
        <f t="array" ref="A82">VLOOKUP(B82,'[7]1.1'!$B$5:$V$89,21,FALSE)</f>
        <v>78</v>
      </c>
      <c r="B82" s="142" t="s">
        <v>87</v>
      </c>
      <c r="C82" s="134">
        <v>0</v>
      </c>
      <c r="D82" s="137">
        <v>1</v>
      </c>
    </row>
    <row r="83" spans="1:4" x14ac:dyDescent="0.25">
      <c r="A83" s="128">
        <f t="array" ref="A83">VLOOKUP(B83,'[7]1.1'!$B$5:$V$89,21,FALSE)</f>
        <v>79</v>
      </c>
      <c r="B83" s="142" t="s">
        <v>88</v>
      </c>
      <c r="C83" s="134">
        <v>0</v>
      </c>
      <c r="D83" s="137">
        <v>1</v>
      </c>
    </row>
    <row r="84" spans="1:4" x14ac:dyDescent="0.25">
      <c r="A84" s="128">
        <f t="array" ref="A84">VLOOKUP(B84,'[7]1.1'!$B$5:$V$89,21,FALSE)</f>
        <v>80</v>
      </c>
      <c r="B84" s="142" t="s">
        <v>89</v>
      </c>
      <c r="C84" s="134">
        <v>0</v>
      </c>
      <c r="D84" s="137">
        <v>1</v>
      </c>
    </row>
    <row r="85" spans="1:4" x14ac:dyDescent="0.25">
      <c r="A85" s="128">
        <f t="array" ref="A85">VLOOKUP(B85,'[7]1.1'!$B$5:$V$89,21,FALSE)</f>
        <v>81</v>
      </c>
      <c r="B85" s="142" t="s">
        <v>90</v>
      </c>
      <c r="C85" s="134">
        <v>0</v>
      </c>
      <c r="D85" s="137">
        <v>1</v>
      </c>
    </row>
    <row r="86" spans="1:4" ht="28.5" x14ac:dyDescent="0.25">
      <c r="A86" s="128">
        <f t="array" ref="A86">VLOOKUP(B86,'[7]1.1'!$B$5:$V$89,21,FALSE)</f>
        <v>82</v>
      </c>
      <c r="B86" s="142" t="s">
        <v>91</v>
      </c>
      <c r="C86" s="134">
        <v>0</v>
      </c>
      <c r="D86" s="137">
        <v>1</v>
      </c>
    </row>
    <row r="87" spans="1:4" x14ac:dyDescent="0.25">
      <c r="A87" s="128">
        <f t="array" ref="A87">VLOOKUP(B87,'[7]1.1'!$B$5:$V$89,21,FALSE)</f>
        <v>83</v>
      </c>
      <c r="B87" s="142" t="s">
        <v>92</v>
      </c>
      <c r="C87" s="134">
        <v>158084.85999999999</v>
      </c>
      <c r="D87" s="137">
        <v>0</v>
      </c>
    </row>
    <row r="88" spans="1:4" x14ac:dyDescent="0.25">
      <c r="A88" s="128">
        <f t="array" ref="A88">VLOOKUP(B88,'[7]1.1'!$B$5:$V$89,21,FALSE)</f>
        <v>84</v>
      </c>
      <c r="B88" s="142" t="s">
        <v>93</v>
      </c>
      <c r="C88" s="134">
        <v>0</v>
      </c>
      <c r="D88" s="137">
        <v>1</v>
      </c>
    </row>
    <row r="89" spans="1:4" ht="15.75" thickBot="1" x14ac:dyDescent="0.3">
      <c r="A89" s="128">
        <f t="array" ref="A89">VLOOKUP(B89,'[7]1.1'!$B$5:$V$89,21,FALSE)</f>
        <v>85</v>
      </c>
      <c r="B89" s="142" t="s">
        <v>94</v>
      </c>
      <c r="C89" s="134">
        <v>0</v>
      </c>
      <c r="D89" s="138">
        <v>1</v>
      </c>
    </row>
    <row r="90" spans="1:4" x14ac:dyDescent="0.25">
      <c r="A90" s="145"/>
      <c r="B90" s="146" t="s">
        <v>95</v>
      </c>
      <c r="C90" s="147">
        <f>SUM(C5:C89)</f>
        <v>879056.19000000006</v>
      </c>
    </row>
  </sheetData>
  <autoFilter ref="A3:D90">
    <sortState ref="A6:D91">
      <sortCondition ref="A5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G5" sqref="G5:G89"/>
    </sheetView>
  </sheetViews>
  <sheetFormatPr defaultColWidth="8.875" defaultRowHeight="15" x14ac:dyDescent="0.25"/>
  <cols>
    <col min="1" max="1" width="6.875" style="122" customWidth="1"/>
    <col min="2" max="2" width="66.5" style="122" customWidth="1"/>
    <col min="3" max="3" width="30.375" style="122" customWidth="1"/>
    <col min="4" max="4" width="29.625" style="122" customWidth="1"/>
    <col min="5" max="5" width="20.625" style="122" customWidth="1"/>
    <col min="6" max="6" width="22.125" style="122" hidden="1" customWidth="1"/>
    <col min="7" max="7" width="21.875" style="122" bestFit="1" customWidth="1"/>
    <col min="8" max="16384" width="8.875" style="122"/>
  </cols>
  <sheetData>
    <row r="1" spans="1:7" x14ac:dyDescent="0.25">
      <c r="B1" s="139" t="s">
        <v>165</v>
      </c>
    </row>
    <row r="2" spans="1:7" ht="15.75" thickBot="1" x14ac:dyDescent="0.3"/>
    <row r="3" spans="1:7" ht="62.1" customHeight="1" x14ac:dyDescent="0.25">
      <c r="A3" s="123" t="s">
        <v>1</v>
      </c>
      <c r="B3" s="123" t="s">
        <v>96</v>
      </c>
      <c r="C3" s="124" t="s">
        <v>164</v>
      </c>
      <c r="D3" s="124" t="s">
        <v>163</v>
      </c>
      <c r="E3" s="124" t="s">
        <v>160</v>
      </c>
      <c r="F3" s="140" t="s">
        <v>6</v>
      </c>
      <c r="G3" s="166" t="s">
        <v>6</v>
      </c>
    </row>
    <row r="4" spans="1:7" x14ac:dyDescent="0.25">
      <c r="A4" s="123">
        <v>1</v>
      </c>
      <c r="B4" s="123">
        <v>2</v>
      </c>
      <c r="C4" s="123">
        <v>3</v>
      </c>
      <c r="D4" s="123">
        <v>4</v>
      </c>
      <c r="E4" s="123">
        <v>5</v>
      </c>
      <c r="F4" s="140" t="s">
        <v>162</v>
      </c>
      <c r="G4" s="141">
        <v>6</v>
      </c>
    </row>
    <row r="5" spans="1:7" x14ac:dyDescent="0.25">
      <c r="A5" s="128">
        <v>1</v>
      </c>
      <c r="B5" s="142" t="s">
        <v>10</v>
      </c>
      <c r="C5" s="127">
        <v>0</v>
      </c>
      <c r="D5" s="127">
        <v>162450.25</v>
      </c>
      <c r="E5" s="127">
        <v>162450.25</v>
      </c>
      <c r="F5" s="167">
        <v>0</v>
      </c>
      <c r="G5" s="137">
        <f>IF(E5=0,1,IF(AND(D5=0,E5=0),1,0))</f>
        <v>0</v>
      </c>
    </row>
    <row r="6" spans="1:7" x14ac:dyDescent="0.25">
      <c r="A6" s="128">
        <v>2</v>
      </c>
      <c r="B6" s="142" t="s">
        <v>11</v>
      </c>
      <c r="C6" s="127">
        <v>0</v>
      </c>
      <c r="D6" s="127">
        <v>0</v>
      </c>
      <c r="E6" s="127">
        <v>0</v>
      </c>
      <c r="F6" s="167">
        <v>1</v>
      </c>
      <c r="G6" s="137">
        <f t="shared" ref="G6:G69" si="0">IF(E6=0,1,IF(AND(D6=0,E6=0),1,0))</f>
        <v>1</v>
      </c>
    </row>
    <row r="7" spans="1:7" x14ac:dyDescent="0.25">
      <c r="A7" s="128">
        <v>3</v>
      </c>
      <c r="B7" s="142" t="s">
        <v>12</v>
      </c>
      <c r="C7" s="127">
        <v>0</v>
      </c>
      <c r="D7" s="127">
        <v>0</v>
      </c>
      <c r="E7" s="127">
        <v>0</v>
      </c>
      <c r="F7" s="168">
        <v>1</v>
      </c>
      <c r="G7" s="137">
        <f t="shared" si="0"/>
        <v>1</v>
      </c>
    </row>
    <row r="8" spans="1:7" x14ac:dyDescent="0.25">
      <c r="A8" s="128">
        <v>4</v>
      </c>
      <c r="B8" s="142" t="s">
        <v>13</v>
      </c>
      <c r="C8" s="127">
        <v>0</v>
      </c>
      <c r="D8" s="127">
        <v>0</v>
      </c>
      <c r="E8" s="127">
        <v>0</v>
      </c>
      <c r="F8" s="167">
        <v>1</v>
      </c>
      <c r="G8" s="137">
        <f t="shared" si="0"/>
        <v>1</v>
      </c>
    </row>
    <row r="9" spans="1:7" x14ac:dyDescent="0.25">
      <c r="A9" s="128">
        <v>5</v>
      </c>
      <c r="B9" s="142" t="s">
        <v>14</v>
      </c>
      <c r="C9" s="127">
        <v>0</v>
      </c>
      <c r="D9" s="127">
        <v>0</v>
      </c>
      <c r="E9" s="127">
        <v>0</v>
      </c>
      <c r="F9" s="167">
        <v>1</v>
      </c>
      <c r="G9" s="137">
        <f t="shared" si="0"/>
        <v>1</v>
      </c>
    </row>
    <row r="10" spans="1:7" x14ac:dyDescent="0.25">
      <c r="A10" s="128">
        <v>6</v>
      </c>
      <c r="B10" s="142" t="s">
        <v>15</v>
      </c>
      <c r="C10" s="127">
        <v>0</v>
      </c>
      <c r="D10" s="127">
        <v>67500</v>
      </c>
      <c r="E10" s="127">
        <v>67500</v>
      </c>
      <c r="F10" s="167">
        <v>0</v>
      </c>
      <c r="G10" s="137">
        <f t="shared" si="0"/>
        <v>0</v>
      </c>
    </row>
    <row r="11" spans="1:7" x14ac:dyDescent="0.25">
      <c r="A11" s="128">
        <v>7</v>
      </c>
      <c r="B11" s="142" t="s">
        <v>16</v>
      </c>
      <c r="C11" s="127">
        <v>0</v>
      </c>
      <c r="D11" s="127">
        <v>0</v>
      </c>
      <c r="E11" s="127">
        <v>0</v>
      </c>
      <c r="F11" s="167">
        <v>1</v>
      </c>
      <c r="G11" s="137">
        <f t="shared" si="0"/>
        <v>1</v>
      </c>
    </row>
    <row r="12" spans="1:7" x14ac:dyDescent="0.25">
      <c r="A12" s="128">
        <v>8</v>
      </c>
      <c r="B12" s="142" t="s">
        <v>17</v>
      </c>
      <c r="C12" s="127">
        <v>0</v>
      </c>
      <c r="D12" s="127">
        <v>0</v>
      </c>
      <c r="E12" s="127">
        <v>0</v>
      </c>
      <c r="F12" s="167">
        <v>1</v>
      </c>
      <c r="G12" s="137">
        <f t="shared" si="0"/>
        <v>1</v>
      </c>
    </row>
    <row r="13" spans="1:7" x14ac:dyDescent="0.25">
      <c r="A13" s="128">
        <v>9</v>
      </c>
      <c r="B13" s="142" t="s">
        <v>18</v>
      </c>
      <c r="C13" s="127">
        <v>0</v>
      </c>
      <c r="D13" s="127">
        <v>0</v>
      </c>
      <c r="E13" s="127">
        <v>0</v>
      </c>
      <c r="F13" s="167">
        <v>1</v>
      </c>
      <c r="G13" s="137">
        <f t="shared" si="0"/>
        <v>1</v>
      </c>
    </row>
    <row r="14" spans="1:7" x14ac:dyDescent="0.25">
      <c r="A14" s="128">
        <v>10</v>
      </c>
      <c r="B14" s="142" t="s">
        <v>19</v>
      </c>
      <c r="C14" s="127">
        <v>0</v>
      </c>
      <c r="D14" s="127">
        <v>54694.12</v>
      </c>
      <c r="E14" s="127">
        <v>54694.12</v>
      </c>
      <c r="F14" s="167">
        <v>0</v>
      </c>
      <c r="G14" s="137">
        <f t="shared" si="0"/>
        <v>0</v>
      </c>
    </row>
    <row r="15" spans="1:7" x14ac:dyDescent="0.25">
      <c r="A15" s="128">
        <v>11</v>
      </c>
      <c r="B15" s="142" t="s">
        <v>20</v>
      </c>
      <c r="C15" s="127">
        <v>0</v>
      </c>
      <c r="D15" s="127">
        <v>0</v>
      </c>
      <c r="E15" s="127">
        <v>0</v>
      </c>
      <c r="F15" s="167">
        <v>1</v>
      </c>
      <c r="G15" s="137">
        <f t="shared" si="0"/>
        <v>1</v>
      </c>
    </row>
    <row r="16" spans="1:7" x14ac:dyDescent="0.25">
      <c r="A16" s="128">
        <v>12</v>
      </c>
      <c r="B16" s="142" t="s">
        <v>21</v>
      </c>
      <c r="C16" s="127">
        <v>0</v>
      </c>
      <c r="D16" s="127">
        <v>0</v>
      </c>
      <c r="E16" s="127">
        <v>0</v>
      </c>
      <c r="F16" s="167">
        <v>1</v>
      </c>
      <c r="G16" s="137">
        <f t="shared" si="0"/>
        <v>1</v>
      </c>
    </row>
    <row r="17" spans="1:7" x14ac:dyDescent="0.25">
      <c r="A17" s="128">
        <v>13</v>
      </c>
      <c r="B17" s="142" t="s">
        <v>22</v>
      </c>
      <c r="C17" s="127">
        <v>0</v>
      </c>
      <c r="D17" s="127">
        <v>964982.32</v>
      </c>
      <c r="E17" s="127">
        <v>964982.32</v>
      </c>
      <c r="F17" s="167">
        <v>0</v>
      </c>
      <c r="G17" s="137">
        <f t="shared" si="0"/>
        <v>0</v>
      </c>
    </row>
    <row r="18" spans="1:7" x14ac:dyDescent="0.25">
      <c r="A18" s="128">
        <v>14</v>
      </c>
      <c r="B18" s="142" t="s">
        <v>23</v>
      </c>
      <c r="C18" s="127">
        <v>0</v>
      </c>
      <c r="D18" s="127">
        <v>0</v>
      </c>
      <c r="E18" s="127">
        <v>0</v>
      </c>
      <c r="F18" s="167">
        <v>1</v>
      </c>
      <c r="G18" s="137">
        <f t="shared" si="0"/>
        <v>1</v>
      </c>
    </row>
    <row r="19" spans="1:7" x14ac:dyDescent="0.25">
      <c r="A19" s="128">
        <v>15</v>
      </c>
      <c r="B19" s="142" t="s">
        <v>24</v>
      </c>
      <c r="C19" s="127">
        <v>0</v>
      </c>
      <c r="D19" s="127">
        <v>0</v>
      </c>
      <c r="E19" s="127">
        <v>0</v>
      </c>
      <c r="F19" s="167">
        <v>1</v>
      </c>
      <c r="G19" s="137">
        <f t="shared" si="0"/>
        <v>1</v>
      </c>
    </row>
    <row r="20" spans="1:7" x14ac:dyDescent="0.25">
      <c r="A20" s="128">
        <v>16</v>
      </c>
      <c r="B20" s="142" t="s">
        <v>25</v>
      </c>
      <c r="C20" s="127">
        <v>0</v>
      </c>
      <c r="D20" s="127">
        <v>0</v>
      </c>
      <c r="E20" s="127">
        <v>0</v>
      </c>
      <c r="F20" s="167">
        <v>1</v>
      </c>
      <c r="G20" s="137">
        <f t="shared" si="0"/>
        <v>1</v>
      </c>
    </row>
    <row r="21" spans="1:7" x14ac:dyDescent="0.25">
      <c r="A21" s="128">
        <v>17</v>
      </c>
      <c r="B21" s="142" t="s">
        <v>26</v>
      </c>
      <c r="C21" s="127">
        <v>0</v>
      </c>
      <c r="D21" s="127">
        <v>0</v>
      </c>
      <c r="E21" s="127">
        <v>0</v>
      </c>
      <c r="F21" s="167">
        <v>1</v>
      </c>
      <c r="G21" s="137">
        <f t="shared" si="0"/>
        <v>1</v>
      </c>
    </row>
    <row r="22" spans="1:7" x14ac:dyDescent="0.25">
      <c r="A22" s="128">
        <v>18</v>
      </c>
      <c r="B22" s="142" t="s">
        <v>27</v>
      </c>
      <c r="C22" s="127">
        <v>0</v>
      </c>
      <c r="D22" s="127">
        <v>0</v>
      </c>
      <c r="E22" s="127">
        <v>0</v>
      </c>
      <c r="F22" s="167">
        <v>1</v>
      </c>
      <c r="G22" s="137">
        <f t="shared" si="0"/>
        <v>1</v>
      </c>
    </row>
    <row r="23" spans="1:7" x14ac:dyDescent="0.25">
      <c r="A23" s="128">
        <v>19</v>
      </c>
      <c r="B23" s="142" t="s">
        <v>28</v>
      </c>
      <c r="C23" s="127">
        <v>0</v>
      </c>
      <c r="D23" s="127">
        <v>0</v>
      </c>
      <c r="E23" s="127">
        <v>0</v>
      </c>
      <c r="F23" s="167">
        <v>1</v>
      </c>
      <c r="G23" s="137">
        <f t="shared" si="0"/>
        <v>1</v>
      </c>
    </row>
    <row r="24" spans="1:7" x14ac:dyDescent="0.25">
      <c r="A24" s="128">
        <v>20</v>
      </c>
      <c r="B24" s="142" t="s">
        <v>29</v>
      </c>
      <c r="C24" s="127">
        <v>0</v>
      </c>
      <c r="D24" s="127">
        <v>0</v>
      </c>
      <c r="E24" s="127">
        <v>0</v>
      </c>
      <c r="F24" s="167">
        <v>1</v>
      </c>
      <c r="G24" s="137">
        <f t="shared" si="0"/>
        <v>1</v>
      </c>
    </row>
    <row r="25" spans="1:7" x14ac:dyDescent="0.25">
      <c r="A25" s="128">
        <v>21</v>
      </c>
      <c r="B25" s="142" t="s">
        <v>30</v>
      </c>
      <c r="C25" s="127">
        <v>0</v>
      </c>
      <c r="D25" s="127">
        <v>30822</v>
      </c>
      <c r="E25" s="127">
        <v>30822</v>
      </c>
      <c r="F25" s="167">
        <v>0</v>
      </c>
      <c r="G25" s="137">
        <f t="shared" si="0"/>
        <v>0</v>
      </c>
    </row>
    <row r="26" spans="1:7" x14ac:dyDescent="0.25">
      <c r="A26" s="128">
        <v>22</v>
      </c>
      <c r="B26" s="142" t="s">
        <v>31</v>
      </c>
      <c r="C26" s="127">
        <v>0</v>
      </c>
      <c r="D26" s="127">
        <v>0</v>
      </c>
      <c r="E26" s="127">
        <v>0</v>
      </c>
      <c r="F26" s="167">
        <v>1</v>
      </c>
      <c r="G26" s="137">
        <f t="shared" si="0"/>
        <v>1</v>
      </c>
    </row>
    <row r="27" spans="1:7" x14ac:dyDescent="0.25">
      <c r="A27" s="128">
        <v>23</v>
      </c>
      <c r="B27" s="142" t="s">
        <v>32</v>
      </c>
      <c r="C27" s="127">
        <v>0</v>
      </c>
      <c r="D27" s="127">
        <v>0</v>
      </c>
      <c r="E27" s="127">
        <v>0</v>
      </c>
      <c r="F27" s="167">
        <v>1</v>
      </c>
      <c r="G27" s="137">
        <f t="shared" si="0"/>
        <v>1</v>
      </c>
    </row>
    <row r="28" spans="1:7" x14ac:dyDescent="0.25">
      <c r="A28" s="128">
        <v>24</v>
      </c>
      <c r="B28" s="142" t="s">
        <v>33</v>
      </c>
      <c r="C28" s="127">
        <v>0</v>
      </c>
      <c r="D28" s="127">
        <v>0</v>
      </c>
      <c r="E28" s="127">
        <v>0</v>
      </c>
      <c r="F28" s="167">
        <v>1</v>
      </c>
      <c r="G28" s="137">
        <f t="shared" si="0"/>
        <v>1</v>
      </c>
    </row>
    <row r="29" spans="1:7" x14ac:dyDescent="0.25">
      <c r="A29" s="128">
        <v>25</v>
      </c>
      <c r="B29" s="142" t="s">
        <v>34</v>
      </c>
      <c r="C29" s="127">
        <v>0</v>
      </c>
      <c r="D29" s="127">
        <v>0</v>
      </c>
      <c r="E29" s="127">
        <v>0</v>
      </c>
      <c r="F29" s="167">
        <v>1</v>
      </c>
      <c r="G29" s="137">
        <f t="shared" si="0"/>
        <v>1</v>
      </c>
    </row>
    <row r="30" spans="1:7" x14ac:dyDescent="0.25">
      <c r="A30" s="128">
        <v>26</v>
      </c>
      <c r="B30" s="142" t="s">
        <v>35</v>
      </c>
      <c r="C30" s="127">
        <v>0</v>
      </c>
      <c r="D30" s="127">
        <v>0</v>
      </c>
      <c r="E30" s="127">
        <v>0</v>
      </c>
      <c r="F30" s="167">
        <v>1</v>
      </c>
      <c r="G30" s="137">
        <f t="shared" si="0"/>
        <v>1</v>
      </c>
    </row>
    <row r="31" spans="1:7" x14ac:dyDescent="0.25">
      <c r="A31" s="128">
        <v>27</v>
      </c>
      <c r="B31" s="142" t="s">
        <v>36</v>
      </c>
      <c r="C31" s="127">
        <v>0</v>
      </c>
      <c r="D31" s="127">
        <v>0</v>
      </c>
      <c r="E31" s="127">
        <v>0</v>
      </c>
      <c r="F31" s="167">
        <v>1</v>
      </c>
      <c r="G31" s="137">
        <f t="shared" si="0"/>
        <v>1</v>
      </c>
    </row>
    <row r="32" spans="1:7" x14ac:dyDescent="0.25">
      <c r="A32" s="128">
        <v>28</v>
      </c>
      <c r="B32" s="142" t="s">
        <v>37</v>
      </c>
      <c r="C32" s="127">
        <v>0</v>
      </c>
      <c r="D32" s="127">
        <v>0</v>
      </c>
      <c r="E32" s="127">
        <v>0</v>
      </c>
      <c r="F32" s="167">
        <v>1</v>
      </c>
      <c r="G32" s="137">
        <f t="shared" si="0"/>
        <v>1</v>
      </c>
    </row>
    <row r="33" spans="1:7" x14ac:dyDescent="0.25">
      <c r="A33" s="128">
        <v>29</v>
      </c>
      <c r="B33" s="142" t="s">
        <v>38</v>
      </c>
      <c r="C33" s="127">
        <v>0</v>
      </c>
      <c r="D33" s="127">
        <v>0</v>
      </c>
      <c r="E33" s="127">
        <v>0</v>
      </c>
      <c r="F33" s="167">
        <v>1</v>
      </c>
      <c r="G33" s="137">
        <f t="shared" si="0"/>
        <v>1</v>
      </c>
    </row>
    <row r="34" spans="1:7" x14ac:dyDescent="0.25">
      <c r="A34" s="128">
        <v>30</v>
      </c>
      <c r="B34" s="142" t="s">
        <v>39</v>
      </c>
      <c r="C34" s="127">
        <v>0</v>
      </c>
      <c r="D34" s="127">
        <v>0</v>
      </c>
      <c r="E34" s="127">
        <v>0</v>
      </c>
      <c r="F34" s="167">
        <v>1</v>
      </c>
      <c r="G34" s="137">
        <f t="shared" si="0"/>
        <v>1</v>
      </c>
    </row>
    <row r="35" spans="1:7" x14ac:dyDescent="0.25">
      <c r="A35" s="128">
        <v>31</v>
      </c>
      <c r="B35" s="142" t="s">
        <v>40</v>
      </c>
      <c r="C35" s="127">
        <v>0</v>
      </c>
      <c r="D35" s="127">
        <v>0</v>
      </c>
      <c r="E35" s="127">
        <v>0</v>
      </c>
      <c r="F35" s="167">
        <v>1</v>
      </c>
      <c r="G35" s="137">
        <f t="shared" si="0"/>
        <v>1</v>
      </c>
    </row>
    <row r="36" spans="1:7" x14ac:dyDescent="0.25">
      <c r="A36" s="128">
        <v>32</v>
      </c>
      <c r="B36" s="142" t="s">
        <v>41</v>
      </c>
      <c r="C36" s="127">
        <v>0</v>
      </c>
      <c r="D36" s="127">
        <v>0</v>
      </c>
      <c r="E36" s="127">
        <v>0</v>
      </c>
      <c r="F36" s="167">
        <v>1</v>
      </c>
      <c r="G36" s="137">
        <f t="shared" si="0"/>
        <v>1</v>
      </c>
    </row>
    <row r="37" spans="1:7" x14ac:dyDescent="0.25">
      <c r="A37" s="128">
        <v>33</v>
      </c>
      <c r="B37" s="142" t="s">
        <v>42</v>
      </c>
      <c r="C37" s="127">
        <v>0</v>
      </c>
      <c r="D37" s="127">
        <v>0</v>
      </c>
      <c r="E37" s="127">
        <v>0</v>
      </c>
      <c r="F37" s="167">
        <v>1</v>
      </c>
      <c r="G37" s="137">
        <f t="shared" si="0"/>
        <v>1</v>
      </c>
    </row>
    <row r="38" spans="1:7" x14ac:dyDescent="0.25">
      <c r="A38" s="128">
        <v>34</v>
      </c>
      <c r="B38" s="142" t="s">
        <v>43</v>
      </c>
      <c r="C38" s="127">
        <v>0</v>
      </c>
      <c r="D38" s="127">
        <v>0</v>
      </c>
      <c r="E38" s="127">
        <v>0</v>
      </c>
      <c r="F38" s="167">
        <v>1</v>
      </c>
      <c r="G38" s="137">
        <f t="shared" si="0"/>
        <v>1</v>
      </c>
    </row>
    <row r="39" spans="1:7" x14ac:dyDescent="0.25">
      <c r="A39" s="128">
        <v>35</v>
      </c>
      <c r="B39" s="142" t="s">
        <v>44</v>
      </c>
      <c r="C39" s="127">
        <v>0</v>
      </c>
      <c r="D39" s="127">
        <v>18252.84</v>
      </c>
      <c r="E39" s="127">
        <v>18252.84</v>
      </c>
      <c r="F39" s="167">
        <v>0</v>
      </c>
      <c r="G39" s="137">
        <f t="shared" si="0"/>
        <v>0</v>
      </c>
    </row>
    <row r="40" spans="1:7" x14ac:dyDescent="0.25">
      <c r="A40" s="128">
        <v>36</v>
      </c>
      <c r="B40" s="142" t="s">
        <v>45</v>
      </c>
      <c r="C40" s="127">
        <v>0</v>
      </c>
      <c r="D40" s="127">
        <v>208971.46000000002</v>
      </c>
      <c r="E40" s="127">
        <v>208971.46000000002</v>
      </c>
      <c r="F40" s="167">
        <v>0</v>
      </c>
      <c r="G40" s="137">
        <f t="shared" si="0"/>
        <v>0</v>
      </c>
    </row>
    <row r="41" spans="1:7" x14ac:dyDescent="0.25">
      <c r="A41" s="128">
        <v>37</v>
      </c>
      <c r="B41" s="142" t="s">
        <v>46</v>
      </c>
      <c r="C41" s="127">
        <v>0</v>
      </c>
      <c r="D41" s="127">
        <v>0</v>
      </c>
      <c r="E41" s="127">
        <v>0</v>
      </c>
      <c r="F41" s="167">
        <v>1</v>
      </c>
      <c r="G41" s="137">
        <f t="shared" si="0"/>
        <v>1</v>
      </c>
    </row>
    <row r="42" spans="1:7" x14ac:dyDescent="0.25">
      <c r="A42" s="128">
        <v>38</v>
      </c>
      <c r="B42" s="142" t="s">
        <v>47</v>
      </c>
      <c r="C42" s="127">
        <v>0</v>
      </c>
      <c r="D42" s="127">
        <v>0</v>
      </c>
      <c r="E42" s="127">
        <v>0</v>
      </c>
      <c r="F42" s="167">
        <v>1</v>
      </c>
      <c r="G42" s="137">
        <f t="shared" si="0"/>
        <v>1</v>
      </c>
    </row>
    <row r="43" spans="1:7" x14ac:dyDescent="0.25">
      <c r="A43" s="128">
        <v>39</v>
      </c>
      <c r="B43" s="142" t="s">
        <v>48</v>
      </c>
      <c r="C43" s="127">
        <v>0</v>
      </c>
      <c r="D43" s="127">
        <v>0</v>
      </c>
      <c r="E43" s="127">
        <v>0</v>
      </c>
      <c r="F43" s="167">
        <v>1</v>
      </c>
      <c r="G43" s="137">
        <f t="shared" si="0"/>
        <v>1</v>
      </c>
    </row>
    <row r="44" spans="1:7" x14ac:dyDescent="0.25">
      <c r="A44" s="128">
        <v>40</v>
      </c>
      <c r="B44" s="142" t="s">
        <v>49</v>
      </c>
      <c r="C44" s="127">
        <v>0</v>
      </c>
      <c r="D44" s="127">
        <v>0</v>
      </c>
      <c r="E44" s="127">
        <v>0</v>
      </c>
      <c r="F44" s="167">
        <v>1</v>
      </c>
      <c r="G44" s="137">
        <f t="shared" si="0"/>
        <v>1</v>
      </c>
    </row>
    <row r="45" spans="1:7" x14ac:dyDescent="0.25">
      <c r="A45" s="128">
        <v>41</v>
      </c>
      <c r="B45" s="142" t="s">
        <v>50</v>
      </c>
      <c r="C45" s="127">
        <v>0</v>
      </c>
      <c r="D45" s="127">
        <v>0</v>
      </c>
      <c r="E45" s="127">
        <v>0</v>
      </c>
      <c r="F45" s="167">
        <v>1</v>
      </c>
      <c r="G45" s="137">
        <f t="shared" si="0"/>
        <v>1</v>
      </c>
    </row>
    <row r="46" spans="1:7" x14ac:dyDescent="0.25">
      <c r="A46" s="128">
        <v>42</v>
      </c>
      <c r="B46" s="142" t="s">
        <v>51</v>
      </c>
      <c r="C46" s="127">
        <v>0</v>
      </c>
      <c r="D46" s="127">
        <v>0</v>
      </c>
      <c r="E46" s="127">
        <v>0</v>
      </c>
      <c r="F46" s="167">
        <v>1</v>
      </c>
      <c r="G46" s="137">
        <f t="shared" si="0"/>
        <v>1</v>
      </c>
    </row>
    <row r="47" spans="1:7" x14ac:dyDescent="0.25">
      <c r="A47" s="128">
        <v>43</v>
      </c>
      <c r="B47" s="142" t="s">
        <v>52</v>
      </c>
      <c r="C47" s="127">
        <v>0</v>
      </c>
      <c r="D47" s="127">
        <v>0</v>
      </c>
      <c r="E47" s="127">
        <v>0</v>
      </c>
      <c r="F47" s="167">
        <v>1</v>
      </c>
      <c r="G47" s="137">
        <f t="shared" si="0"/>
        <v>1</v>
      </c>
    </row>
    <row r="48" spans="1:7" x14ac:dyDescent="0.25">
      <c r="A48" s="128">
        <v>44</v>
      </c>
      <c r="B48" s="142" t="s">
        <v>53</v>
      </c>
      <c r="C48" s="127">
        <v>0</v>
      </c>
      <c r="D48" s="127">
        <v>0</v>
      </c>
      <c r="E48" s="127">
        <v>0</v>
      </c>
      <c r="F48" s="167">
        <v>1</v>
      </c>
      <c r="G48" s="137">
        <f t="shared" si="0"/>
        <v>1</v>
      </c>
    </row>
    <row r="49" spans="1:7" x14ac:dyDescent="0.25">
      <c r="A49" s="128">
        <v>45</v>
      </c>
      <c r="B49" s="142" t="s">
        <v>54</v>
      </c>
      <c r="C49" s="127">
        <v>0</v>
      </c>
      <c r="D49" s="127">
        <v>0</v>
      </c>
      <c r="E49" s="127">
        <v>0</v>
      </c>
      <c r="F49" s="167">
        <v>1</v>
      </c>
      <c r="G49" s="137">
        <f t="shared" si="0"/>
        <v>1</v>
      </c>
    </row>
    <row r="50" spans="1:7" x14ac:dyDescent="0.25">
      <c r="A50" s="128">
        <v>46</v>
      </c>
      <c r="B50" s="142" t="s">
        <v>55</v>
      </c>
      <c r="C50" s="127">
        <v>0</v>
      </c>
      <c r="D50" s="127">
        <v>0</v>
      </c>
      <c r="E50" s="127">
        <v>0</v>
      </c>
      <c r="F50" s="167">
        <v>1</v>
      </c>
      <c r="G50" s="137">
        <f t="shared" si="0"/>
        <v>1</v>
      </c>
    </row>
    <row r="51" spans="1:7" x14ac:dyDescent="0.25">
      <c r="A51" s="128">
        <v>47</v>
      </c>
      <c r="B51" s="142" t="s">
        <v>56</v>
      </c>
      <c r="C51" s="127">
        <v>0</v>
      </c>
      <c r="D51" s="127">
        <v>0</v>
      </c>
      <c r="E51" s="127">
        <v>0</v>
      </c>
      <c r="F51" s="167">
        <v>1</v>
      </c>
      <c r="G51" s="137">
        <f t="shared" si="0"/>
        <v>1</v>
      </c>
    </row>
    <row r="52" spans="1:7" x14ac:dyDescent="0.25">
      <c r="A52" s="128">
        <v>48</v>
      </c>
      <c r="B52" s="142" t="s">
        <v>57</v>
      </c>
      <c r="C52" s="127">
        <v>0</v>
      </c>
      <c r="D52" s="127">
        <v>94984.82</v>
      </c>
      <c r="E52" s="127">
        <v>94984.82</v>
      </c>
      <c r="F52" s="167">
        <v>0</v>
      </c>
      <c r="G52" s="137">
        <f t="shared" si="0"/>
        <v>0</v>
      </c>
    </row>
    <row r="53" spans="1:7" x14ac:dyDescent="0.25">
      <c r="A53" s="128">
        <v>49</v>
      </c>
      <c r="B53" s="142" t="s">
        <v>58</v>
      </c>
      <c r="C53" s="127">
        <v>0</v>
      </c>
      <c r="D53" s="127">
        <v>0</v>
      </c>
      <c r="E53" s="127">
        <v>0</v>
      </c>
      <c r="F53" s="167">
        <v>1</v>
      </c>
      <c r="G53" s="137">
        <f t="shared" si="0"/>
        <v>1</v>
      </c>
    </row>
    <row r="54" spans="1:7" x14ac:dyDescent="0.25">
      <c r="A54" s="128">
        <v>50</v>
      </c>
      <c r="B54" s="142" t="s">
        <v>59</v>
      </c>
      <c r="C54" s="127">
        <v>0</v>
      </c>
      <c r="D54" s="127">
        <v>0</v>
      </c>
      <c r="E54" s="127">
        <v>0</v>
      </c>
      <c r="F54" s="167">
        <v>1</v>
      </c>
      <c r="G54" s="137">
        <f t="shared" si="0"/>
        <v>1</v>
      </c>
    </row>
    <row r="55" spans="1:7" x14ac:dyDescent="0.25">
      <c r="A55" s="128">
        <v>51</v>
      </c>
      <c r="B55" s="142" t="s">
        <v>60</v>
      </c>
      <c r="C55" s="127">
        <v>0</v>
      </c>
      <c r="D55" s="127">
        <v>0</v>
      </c>
      <c r="E55" s="127">
        <v>0</v>
      </c>
      <c r="F55" s="167">
        <v>1</v>
      </c>
      <c r="G55" s="137">
        <f t="shared" si="0"/>
        <v>1</v>
      </c>
    </row>
    <row r="56" spans="1:7" x14ac:dyDescent="0.25">
      <c r="A56" s="128">
        <v>52</v>
      </c>
      <c r="B56" s="142" t="s">
        <v>61</v>
      </c>
      <c r="C56" s="127">
        <v>0</v>
      </c>
      <c r="D56" s="127">
        <v>126865.83</v>
      </c>
      <c r="E56" s="127">
        <v>126865.83</v>
      </c>
      <c r="F56" s="167">
        <v>0</v>
      </c>
      <c r="G56" s="137">
        <f t="shared" si="0"/>
        <v>0</v>
      </c>
    </row>
    <row r="57" spans="1:7" x14ac:dyDescent="0.25">
      <c r="A57" s="128">
        <v>53</v>
      </c>
      <c r="B57" s="142" t="s">
        <v>62</v>
      </c>
      <c r="C57" s="127">
        <v>37185.5</v>
      </c>
      <c r="D57" s="127">
        <v>37185.5</v>
      </c>
      <c r="E57" s="127">
        <v>1</v>
      </c>
      <c r="F57" s="167">
        <v>0</v>
      </c>
      <c r="G57" s="137">
        <f t="shared" si="0"/>
        <v>0</v>
      </c>
    </row>
    <row r="58" spans="1:7" x14ac:dyDescent="0.25">
      <c r="A58" s="128">
        <v>54</v>
      </c>
      <c r="B58" s="142" t="s">
        <v>63</v>
      </c>
      <c r="C58" s="127">
        <v>0</v>
      </c>
      <c r="D58" s="127">
        <v>1022388.43</v>
      </c>
      <c r="E58" s="127">
        <v>1022388.43</v>
      </c>
      <c r="F58" s="167">
        <v>0</v>
      </c>
      <c r="G58" s="137">
        <f t="shared" si="0"/>
        <v>0</v>
      </c>
    </row>
    <row r="59" spans="1:7" x14ac:dyDescent="0.25">
      <c r="A59" s="128">
        <v>55</v>
      </c>
      <c r="B59" s="142" t="s">
        <v>64</v>
      </c>
      <c r="C59" s="127">
        <v>0</v>
      </c>
      <c r="D59" s="127">
        <v>0</v>
      </c>
      <c r="E59" s="127">
        <v>0</v>
      </c>
      <c r="F59" s="167">
        <v>1</v>
      </c>
      <c r="G59" s="137">
        <f t="shared" si="0"/>
        <v>1</v>
      </c>
    </row>
    <row r="60" spans="1:7" x14ac:dyDescent="0.25">
      <c r="A60" s="128">
        <v>56</v>
      </c>
      <c r="B60" s="142" t="s">
        <v>65</v>
      </c>
      <c r="C60" s="127">
        <v>0</v>
      </c>
      <c r="D60" s="127">
        <v>0</v>
      </c>
      <c r="E60" s="127">
        <v>0</v>
      </c>
      <c r="F60" s="167">
        <v>1</v>
      </c>
      <c r="G60" s="137">
        <f t="shared" si="0"/>
        <v>1</v>
      </c>
    </row>
    <row r="61" spans="1:7" x14ac:dyDescent="0.25">
      <c r="A61" s="128">
        <v>57</v>
      </c>
      <c r="B61" s="142" t="s">
        <v>66</v>
      </c>
      <c r="C61" s="127">
        <v>14285.7</v>
      </c>
      <c r="D61" s="127">
        <v>14285.7</v>
      </c>
      <c r="E61" s="127">
        <v>1</v>
      </c>
      <c r="F61" s="167">
        <v>0</v>
      </c>
      <c r="G61" s="137">
        <f t="shared" si="0"/>
        <v>0</v>
      </c>
    </row>
    <row r="62" spans="1:7" x14ac:dyDescent="0.25">
      <c r="A62" s="128">
        <v>58</v>
      </c>
      <c r="B62" s="142" t="s">
        <v>67</v>
      </c>
      <c r="C62" s="127">
        <v>0</v>
      </c>
      <c r="D62" s="127">
        <v>0</v>
      </c>
      <c r="E62" s="127">
        <v>0</v>
      </c>
      <c r="F62" s="167">
        <v>1</v>
      </c>
      <c r="G62" s="137">
        <f t="shared" si="0"/>
        <v>1</v>
      </c>
    </row>
    <row r="63" spans="1:7" x14ac:dyDescent="0.25">
      <c r="A63" s="128">
        <v>59</v>
      </c>
      <c r="B63" s="142" t="s">
        <v>68</v>
      </c>
      <c r="C63" s="127">
        <v>0</v>
      </c>
      <c r="D63" s="127">
        <v>242548.04</v>
      </c>
      <c r="E63" s="127">
        <v>242548.04</v>
      </c>
      <c r="F63" s="167">
        <v>0</v>
      </c>
      <c r="G63" s="137">
        <f t="shared" si="0"/>
        <v>0</v>
      </c>
    </row>
    <row r="64" spans="1:7" x14ac:dyDescent="0.25">
      <c r="A64" s="128">
        <v>60</v>
      </c>
      <c r="B64" s="142" t="s">
        <v>69</v>
      </c>
      <c r="C64" s="127">
        <v>0</v>
      </c>
      <c r="D64" s="127">
        <v>0</v>
      </c>
      <c r="E64" s="127">
        <v>0</v>
      </c>
      <c r="F64" s="167">
        <v>1</v>
      </c>
      <c r="G64" s="137">
        <f t="shared" si="0"/>
        <v>1</v>
      </c>
    </row>
    <row r="65" spans="1:7" x14ac:dyDescent="0.25">
      <c r="A65" s="128">
        <v>61</v>
      </c>
      <c r="B65" s="142" t="s">
        <v>70</v>
      </c>
      <c r="C65" s="127">
        <v>0</v>
      </c>
      <c r="D65" s="127">
        <v>0</v>
      </c>
      <c r="E65" s="127">
        <v>0</v>
      </c>
      <c r="F65" s="167">
        <v>1</v>
      </c>
      <c r="G65" s="137">
        <f t="shared" si="0"/>
        <v>1</v>
      </c>
    </row>
    <row r="66" spans="1:7" x14ac:dyDescent="0.25">
      <c r="A66" s="128">
        <v>62</v>
      </c>
      <c r="B66" s="142" t="s">
        <v>71</v>
      </c>
      <c r="C66" s="127">
        <v>0</v>
      </c>
      <c r="D66" s="127">
        <v>0</v>
      </c>
      <c r="E66" s="127">
        <v>0</v>
      </c>
      <c r="F66" s="167">
        <v>1</v>
      </c>
      <c r="G66" s="137">
        <f t="shared" si="0"/>
        <v>1</v>
      </c>
    </row>
    <row r="67" spans="1:7" x14ac:dyDescent="0.25">
      <c r="A67" s="128">
        <v>63</v>
      </c>
      <c r="B67" s="142" t="s">
        <v>72</v>
      </c>
      <c r="C67" s="127">
        <v>0</v>
      </c>
      <c r="D67" s="127">
        <v>0</v>
      </c>
      <c r="E67" s="127">
        <v>0</v>
      </c>
      <c r="F67" s="167">
        <v>1</v>
      </c>
      <c r="G67" s="137">
        <f t="shared" si="0"/>
        <v>1</v>
      </c>
    </row>
    <row r="68" spans="1:7" x14ac:dyDescent="0.25">
      <c r="A68" s="128">
        <v>64</v>
      </c>
      <c r="B68" s="142" t="s">
        <v>73</v>
      </c>
      <c r="C68" s="127">
        <v>0</v>
      </c>
      <c r="D68" s="127">
        <v>0</v>
      </c>
      <c r="E68" s="127">
        <v>0</v>
      </c>
      <c r="F68" s="167">
        <v>1</v>
      </c>
      <c r="G68" s="137">
        <f t="shared" si="0"/>
        <v>1</v>
      </c>
    </row>
    <row r="69" spans="1:7" x14ac:dyDescent="0.25">
      <c r="A69" s="128">
        <v>65</v>
      </c>
      <c r="B69" s="142" t="s">
        <v>74</v>
      </c>
      <c r="C69" s="127">
        <v>40491</v>
      </c>
      <c r="D69" s="127">
        <v>0</v>
      </c>
      <c r="E69" s="127">
        <v>0</v>
      </c>
      <c r="F69" s="167">
        <v>1</v>
      </c>
      <c r="G69" s="137">
        <f t="shared" si="0"/>
        <v>1</v>
      </c>
    </row>
    <row r="70" spans="1:7" x14ac:dyDescent="0.25">
      <c r="A70" s="128">
        <v>66</v>
      </c>
      <c r="B70" s="142" t="s">
        <v>75</v>
      </c>
      <c r="C70" s="127">
        <v>0</v>
      </c>
      <c r="D70" s="127">
        <v>0</v>
      </c>
      <c r="E70" s="127">
        <v>0</v>
      </c>
      <c r="F70" s="167">
        <v>1</v>
      </c>
      <c r="G70" s="137">
        <f t="shared" ref="G70:G89" si="1">IF(E70=0,1,IF(AND(D70=0,E70=0),1,0))</f>
        <v>1</v>
      </c>
    </row>
    <row r="71" spans="1:7" x14ac:dyDescent="0.25">
      <c r="A71" s="128">
        <v>67</v>
      </c>
      <c r="B71" s="142" t="s">
        <v>76</v>
      </c>
      <c r="C71" s="127">
        <v>0</v>
      </c>
      <c r="D71" s="127">
        <v>69299.86</v>
      </c>
      <c r="E71" s="127">
        <v>69299.86</v>
      </c>
      <c r="F71" s="167">
        <v>0</v>
      </c>
      <c r="G71" s="137">
        <f t="shared" si="1"/>
        <v>0</v>
      </c>
    </row>
    <row r="72" spans="1:7" x14ac:dyDescent="0.25">
      <c r="A72" s="128">
        <v>68</v>
      </c>
      <c r="B72" s="142" t="s">
        <v>77</v>
      </c>
      <c r="C72" s="127">
        <v>0</v>
      </c>
      <c r="D72" s="127">
        <v>0</v>
      </c>
      <c r="E72" s="127">
        <v>0</v>
      </c>
      <c r="F72" s="167">
        <v>1</v>
      </c>
      <c r="G72" s="137">
        <f t="shared" si="1"/>
        <v>1</v>
      </c>
    </row>
    <row r="73" spans="1:7" x14ac:dyDescent="0.25">
      <c r="A73" s="128">
        <v>69</v>
      </c>
      <c r="B73" s="142" t="s">
        <v>78</v>
      </c>
      <c r="C73" s="127">
        <v>36027.89</v>
      </c>
      <c r="D73" s="127">
        <v>36027.89</v>
      </c>
      <c r="E73" s="127">
        <v>1</v>
      </c>
      <c r="F73" s="167">
        <v>0</v>
      </c>
      <c r="G73" s="137">
        <f t="shared" si="1"/>
        <v>0</v>
      </c>
    </row>
    <row r="74" spans="1:7" x14ac:dyDescent="0.25">
      <c r="A74" s="128">
        <v>70</v>
      </c>
      <c r="B74" s="142" t="s">
        <v>79</v>
      </c>
      <c r="C74" s="127">
        <v>0</v>
      </c>
      <c r="D74" s="127">
        <v>0</v>
      </c>
      <c r="E74" s="127">
        <v>0</v>
      </c>
      <c r="F74" s="167">
        <v>1</v>
      </c>
      <c r="G74" s="137">
        <f t="shared" si="1"/>
        <v>1</v>
      </c>
    </row>
    <row r="75" spans="1:7" x14ac:dyDescent="0.25">
      <c r="A75" s="128">
        <v>71</v>
      </c>
      <c r="B75" s="142" t="s">
        <v>80</v>
      </c>
      <c r="C75" s="127">
        <v>0</v>
      </c>
      <c r="D75" s="127">
        <v>0</v>
      </c>
      <c r="E75" s="127">
        <v>0</v>
      </c>
      <c r="F75" s="167">
        <v>1</v>
      </c>
      <c r="G75" s="137">
        <f t="shared" si="1"/>
        <v>1</v>
      </c>
    </row>
    <row r="76" spans="1:7" x14ac:dyDescent="0.25">
      <c r="A76" s="128">
        <v>72</v>
      </c>
      <c r="B76" s="142" t="s">
        <v>81</v>
      </c>
      <c r="C76" s="127">
        <v>0</v>
      </c>
      <c r="D76" s="127">
        <v>184037.37</v>
      </c>
      <c r="E76" s="127">
        <v>184037.37</v>
      </c>
      <c r="F76" s="167">
        <v>0</v>
      </c>
      <c r="G76" s="137">
        <f t="shared" si="1"/>
        <v>0</v>
      </c>
    </row>
    <row r="77" spans="1:7" x14ac:dyDescent="0.25">
      <c r="A77" s="128">
        <v>73</v>
      </c>
      <c r="B77" s="142" t="s">
        <v>82</v>
      </c>
      <c r="C77" s="127">
        <v>0</v>
      </c>
      <c r="D77" s="127">
        <v>0</v>
      </c>
      <c r="E77" s="127">
        <v>0</v>
      </c>
      <c r="F77" s="167">
        <v>1</v>
      </c>
      <c r="G77" s="137">
        <f t="shared" si="1"/>
        <v>1</v>
      </c>
    </row>
    <row r="78" spans="1:7" x14ac:dyDescent="0.25">
      <c r="A78" s="128">
        <v>74</v>
      </c>
      <c r="B78" s="142" t="s">
        <v>83</v>
      </c>
      <c r="C78" s="127">
        <v>0</v>
      </c>
      <c r="D78" s="127">
        <v>0</v>
      </c>
      <c r="E78" s="127">
        <v>0</v>
      </c>
      <c r="F78" s="167">
        <v>1</v>
      </c>
      <c r="G78" s="137">
        <f t="shared" si="1"/>
        <v>1</v>
      </c>
    </row>
    <row r="79" spans="1:7" x14ac:dyDescent="0.25">
      <c r="A79" s="128">
        <v>75</v>
      </c>
      <c r="B79" s="142" t="s">
        <v>84</v>
      </c>
      <c r="C79" s="127">
        <v>0</v>
      </c>
      <c r="D79" s="127">
        <v>0</v>
      </c>
      <c r="E79" s="127">
        <v>0</v>
      </c>
      <c r="F79" s="167">
        <v>1</v>
      </c>
      <c r="G79" s="137">
        <f t="shared" si="1"/>
        <v>1</v>
      </c>
    </row>
    <row r="80" spans="1:7" x14ac:dyDescent="0.25">
      <c r="A80" s="128">
        <v>76</v>
      </c>
      <c r="B80" s="142" t="s">
        <v>85</v>
      </c>
      <c r="C80" s="127">
        <v>733853</v>
      </c>
      <c r="D80" s="127">
        <v>733853</v>
      </c>
      <c r="E80" s="127">
        <v>1</v>
      </c>
      <c r="F80" s="167">
        <v>0</v>
      </c>
      <c r="G80" s="137">
        <f t="shared" si="1"/>
        <v>0</v>
      </c>
    </row>
    <row r="81" spans="1:7" x14ac:dyDescent="0.25">
      <c r="A81" s="128">
        <v>77</v>
      </c>
      <c r="B81" s="142" t="s">
        <v>86</v>
      </c>
      <c r="C81" s="127">
        <v>0</v>
      </c>
      <c r="D81" s="127">
        <v>0</v>
      </c>
      <c r="E81" s="127">
        <v>0</v>
      </c>
      <c r="F81" s="167">
        <v>1</v>
      </c>
      <c r="G81" s="137">
        <f t="shared" si="1"/>
        <v>1</v>
      </c>
    </row>
    <row r="82" spans="1:7" x14ac:dyDescent="0.25">
      <c r="A82" s="128">
        <v>78</v>
      </c>
      <c r="B82" s="142" t="s">
        <v>87</v>
      </c>
      <c r="C82" s="127">
        <v>0</v>
      </c>
      <c r="D82" s="127">
        <v>0</v>
      </c>
      <c r="E82" s="127">
        <v>0</v>
      </c>
      <c r="F82" s="167">
        <v>1</v>
      </c>
      <c r="G82" s="137">
        <f t="shared" si="1"/>
        <v>1</v>
      </c>
    </row>
    <row r="83" spans="1:7" x14ac:dyDescent="0.25">
      <c r="A83" s="128">
        <v>79</v>
      </c>
      <c r="B83" s="142" t="s">
        <v>88</v>
      </c>
      <c r="C83" s="127">
        <v>0</v>
      </c>
      <c r="D83" s="127">
        <v>0</v>
      </c>
      <c r="E83" s="127">
        <v>0</v>
      </c>
      <c r="F83" s="167">
        <v>1</v>
      </c>
      <c r="G83" s="137">
        <f t="shared" si="1"/>
        <v>1</v>
      </c>
    </row>
    <row r="84" spans="1:7" x14ac:dyDescent="0.25">
      <c r="A84" s="128">
        <v>80</v>
      </c>
      <c r="B84" s="142" t="s">
        <v>89</v>
      </c>
      <c r="C84" s="127">
        <v>0</v>
      </c>
      <c r="D84" s="127">
        <v>0</v>
      </c>
      <c r="E84" s="127">
        <v>0</v>
      </c>
      <c r="F84" s="167">
        <v>1</v>
      </c>
      <c r="G84" s="137">
        <f t="shared" si="1"/>
        <v>1</v>
      </c>
    </row>
    <row r="85" spans="1:7" x14ac:dyDescent="0.25">
      <c r="A85" s="128">
        <v>81</v>
      </c>
      <c r="B85" s="142" t="s">
        <v>90</v>
      </c>
      <c r="C85" s="127">
        <v>0</v>
      </c>
      <c r="D85" s="127">
        <v>0</v>
      </c>
      <c r="E85" s="127">
        <v>0</v>
      </c>
      <c r="F85" s="167">
        <v>1</v>
      </c>
      <c r="G85" s="137">
        <f t="shared" si="1"/>
        <v>1</v>
      </c>
    </row>
    <row r="86" spans="1:7" x14ac:dyDescent="0.25">
      <c r="A86" s="128">
        <v>82</v>
      </c>
      <c r="B86" s="142" t="s">
        <v>91</v>
      </c>
      <c r="C86" s="127">
        <v>0</v>
      </c>
      <c r="D86" s="127">
        <v>0</v>
      </c>
      <c r="E86" s="127">
        <v>0</v>
      </c>
      <c r="F86" s="167">
        <v>1</v>
      </c>
      <c r="G86" s="137">
        <f t="shared" si="1"/>
        <v>1</v>
      </c>
    </row>
    <row r="87" spans="1:7" x14ac:dyDescent="0.25">
      <c r="A87" s="128">
        <v>83</v>
      </c>
      <c r="B87" s="142" t="s">
        <v>92</v>
      </c>
      <c r="C87" s="127">
        <v>158084.85999999999</v>
      </c>
      <c r="D87" s="127">
        <v>158084.85999999999</v>
      </c>
      <c r="E87" s="127">
        <v>1</v>
      </c>
      <c r="F87" s="167">
        <v>0</v>
      </c>
      <c r="G87" s="137">
        <f t="shared" si="1"/>
        <v>0</v>
      </c>
    </row>
    <row r="88" spans="1:7" x14ac:dyDescent="0.25">
      <c r="A88" s="128">
        <v>84</v>
      </c>
      <c r="B88" s="142" t="s">
        <v>93</v>
      </c>
      <c r="C88" s="127">
        <v>0</v>
      </c>
      <c r="D88" s="127">
        <v>0</v>
      </c>
      <c r="E88" s="127">
        <v>0</v>
      </c>
      <c r="F88" s="167">
        <v>1</v>
      </c>
      <c r="G88" s="137">
        <f t="shared" si="1"/>
        <v>1</v>
      </c>
    </row>
    <row r="89" spans="1:7" ht="21" customHeight="1" x14ac:dyDescent="0.25">
      <c r="A89" s="128">
        <v>85</v>
      </c>
      <c r="B89" s="142" t="s">
        <v>94</v>
      </c>
      <c r="C89" s="127">
        <v>0</v>
      </c>
      <c r="D89" s="127">
        <v>0</v>
      </c>
      <c r="E89" s="127">
        <v>0</v>
      </c>
      <c r="F89" s="167">
        <v>1</v>
      </c>
      <c r="G89" s="137">
        <f t="shared" si="1"/>
        <v>1</v>
      </c>
    </row>
    <row r="90" spans="1:7" x14ac:dyDescent="0.25">
      <c r="C90" s="147"/>
      <c r="D90" s="147"/>
    </row>
  </sheetData>
  <autoFilter ref="A3:G89">
    <sortState ref="A6:G92">
      <sortCondition ref="A5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B3" sqref="B3"/>
    </sheetView>
  </sheetViews>
  <sheetFormatPr defaultColWidth="8.875" defaultRowHeight="15" outlineLevelCol="1" x14ac:dyDescent="0.25"/>
  <cols>
    <col min="1" max="1" width="4.625" style="122" customWidth="1"/>
    <col min="2" max="2" width="48.875" style="122" customWidth="1"/>
    <col min="3" max="3" width="33.875" style="122" customWidth="1"/>
    <col min="4" max="4" width="34.125" style="122" customWidth="1"/>
    <col min="5" max="5" width="14.375" style="122" customWidth="1"/>
    <col min="6" max="6" width="21.875" style="122" hidden="1" customWidth="1" outlineLevel="1"/>
    <col min="7" max="7" width="22.875" style="122" customWidth="1" collapsed="1"/>
    <col min="8" max="8" width="12.5" style="122" bestFit="1" customWidth="1"/>
    <col min="9" max="16384" width="8.875" style="122"/>
  </cols>
  <sheetData>
    <row r="1" spans="1:7" x14ac:dyDescent="0.25">
      <c r="B1" s="185" t="s">
        <v>169</v>
      </c>
      <c r="C1" s="186"/>
      <c r="D1" s="186"/>
      <c r="E1" s="186"/>
    </row>
    <row r="2" spans="1:7" ht="15.75" thickBot="1" x14ac:dyDescent="0.3">
      <c r="F2" s="122" t="s">
        <v>166</v>
      </c>
      <c r="G2" s="130"/>
    </row>
    <row r="3" spans="1:7" ht="45" x14ac:dyDescent="0.25">
      <c r="A3" s="124" t="s">
        <v>1</v>
      </c>
      <c r="B3" s="123" t="s">
        <v>96</v>
      </c>
      <c r="C3" s="124" t="s">
        <v>167</v>
      </c>
      <c r="D3" s="124" t="s">
        <v>168</v>
      </c>
      <c r="E3" s="123" t="s">
        <v>174</v>
      </c>
      <c r="F3" s="169" t="s">
        <v>6</v>
      </c>
      <c r="G3" s="170" t="s">
        <v>6</v>
      </c>
    </row>
    <row r="4" spans="1:7" x14ac:dyDescent="0.25">
      <c r="A4" s="123">
        <v>1</v>
      </c>
      <c r="B4" s="123">
        <v>2</v>
      </c>
      <c r="C4" s="123">
        <v>3</v>
      </c>
      <c r="D4" s="123">
        <v>4</v>
      </c>
      <c r="E4" s="123" t="s">
        <v>132</v>
      </c>
      <c r="F4" s="140" t="s">
        <v>162</v>
      </c>
      <c r="G4" s="141">
        <v>6</v>
      </c>
    </row>
    <row r="5" spans="1:7" ht="15.75" x14ac:dyDescent="0.25">
      <c r="A5" s="128">
        <f t="array" ref="A5">VLOOKUP(B5,'[7]1.1'!$B$5:$V$89,21,FALSE)</f>
        <v>1</v>
      </c>
      <c r="B5" s="142" t="s">
        <v>10</v>
      </c>
      <c r="C5" s="127">
        <v>25503889.690000001</v>
      </c>
      <c r="D5" s="127">
        <v>26536606.989999998</v>
      </c>
      <c r="E5" s="102">
        <f>(D5-C5)/C5</f>
        <v>4.0492541041883601E-2</v>
      </c>
      <c r="F5" s="171">
        <f t="shared" ref="F5:F68" si="0">IF(E5=100,1,0)</f>
        <v>0</v>
      </c>
      <c r="G5" s="137">
        <f>IF(E5&lt;0,1,0)</f>
        <v>0</v>
      </c>
    </row>
    <row r="6" spans="1:7" ht="15.75" x14ac:dyDescent="0.25">
      <c r="A6" s="128">
        <f t="array" ref="A6">VLOOKUP(B6,'[7]1.1'!$B$5:$V$89,21,FALSE)</f>
        <v>2</v>
      </c>
      <c r="B6" s="142" t="s">
        <v>11</v>
      </c>
      <c r="C6" s="127">
        <v>10711745.050000001</v>
      </c>
      <c r="D6" s="127">
        <v>11545124.83</v>
      </c>
      <c r="E6" s="102">
        <f t="shared" ref="E6:E68" si="1">(D6-C6)/C6</f>
        <v>7.7800561543424643E-2</v>
      </c>
      <c r="F6" s="171">
        <f t="shared" si="0"/>
        <v>0</v>
      </c>
      <c r="G6" s="137">
        <f t="shared" ref="G6:G69" si="2">IF(E6&lt;0,1,0)</f>
        <v>0</v>
      </c>
    </row>
    <row r="7" spans="1:7" ht="15.75" x14ac:dyDescent="0.25">
      <c r="A7" s="128">
        <f t="array" ref="A7">VLOOKUP(B7,'[7]1.1'!$B$5:$V$89,21,FALSE)</f>
        <v>3</v>
      </c>
      <c r="B7" s="142" t="s">
        <v>12</v>
      </c>
      <c r="C7" s="127">
        <v>41252921.979999997</v>
      </c>
      <c r="D7" s="172">
        <v>39422323.329999998</v>
      </c>
      <c r="E7" s="102">
        <f t="shared" si="1"/>
        <v>-4.4375005748380651E-2</v>
      </c>
      <c r="F7" s="171">
        <f t="shared" si="0"/>
        <v>0</v>
      </c>
      <c r="G7" s="137">
        <f t="shared" si="2"/>
        <v>1</v>
      </c>
    </row>
    <row r="8" spans="1:7" ht="15.75" x14ac:dyDescent="0.25">
      <c r="A8" s="128">
        <f t="array" ref="A8">VLOOKUP(B8,'[7]1.1'!$B$5:$V$89,21,FALSE)</f>
        <v>4</v>
      </c>
      <c r="B8" s="142" t="s">
        <v>13</v>
      </c>
      <c r="C8" s="127">
        <v>15946130.6</v>
      </c>
      <c r="D8" s="127">
        <v>14218141.58</v>
      </c>
      <c r="E8" s="102">
        <f t="shared" si="1"/>
        <v>-0.10836415826169137</v>
      </c>
      <c r="F8" s="171">
        <f t="shared" si="0"/>
        <v>0</v>
      </c>
      <c r="G8" s="137">
        <f t="shared" si="2"/>
        <v>1</v>
      </c>
    </row>
    <row r="9" spans="1:7" ht="15.75" x14ac:dyDescent="0.25">
      <c r="A9" s="128">
        <f t="array" ref="A9">VLOOKUP(B9,'[7]1.1'!$B$5:$V$89,21,FALSE)</f>
        <v>5</v>
      </c>
      <c r="B9" s="142" t="s">
        <v>14</v>
      </c>
      <c r="C9" s="127">
        <v>712487052.38</v>
      </c>
      <c r="D9" s="127">
        <v>573344687.53999996</v>
      </c>
      <c r="E9" s="102">
        <f t="shared" si="1"/>
        <v>-0.19529107844866411</v>
      </c>
      <c r="F9" s="171">
        <f t="shared" si="0"/>
        <v>0</v>
      </c>
      <c r="G9" s="137">
        <f t="shared" si="2"/>
        <v>1</v>
      </c>
    </row>
    <row r="10" spans="1:7" ht="15.75" x14ac:dyDescent="0.25">
      <c r="A10" s="128">
        <f t="array" ref="A10">VLOOKUP(B10,'[7]1.1'!$B$5:$V$89,21,FALSE)</f>
        <v>6</v>
      </c>
      <c r="B10" s="142" t="s">
        <v>15</v>
      </c>
      <c r="C10" s="127">
        <v>167039.62</v>
      </c>
      <c r="D10" s="127">
        <v>646532.75</v>
      </c>
      <c r="E10" s="102">
        <f t="shared" si="1"/>
        <v>2.8705353256909949</v>
      </c>
      <c r="F10" s="171">
        <f t="shared" si="0"/>
        <v>0</v>
      </c>
      <c r="G10" s="137">
        <f t="shared" si="2"/>
        <v>0</v>
      </c>
    </row>
    <row r="11" spans="1:7" ht="15.75" x14ac:dyDescent="0.25">
      <c r="A11" s="128">
        <f t="array" ref="A11">VLOOKUP(B11,'[7]1.1'!$B$5:$V$89,21,FALSE)</f>
        <v>7</v>
      </c>
      <c r="B11" s="142" t="s">
        <v>16</v>
      </c>
      <c r="C11" s="127">
        <v>193996391.63</v>
      </c>
      <c r="D11" s="127">
        <v>126560089.52</v>
      </c>
      <c r="E11" s="102">
        <f t="shared" si="1"/>
        <v>-0.34761627029959413</v>
      </c>
      <c r="F11" s="171">
        <f t="shared" si="0"/>
        <v>0</v>
      </c>
      <c r="G11" s="137">
        <f t="shared" si="2"/>
        <v>1</v>
      </c>
    </row>
    <row r="12" spans="1:7" ht="15.75" x14ac:dyDescent="0.25">
      <c r="A12" s="128">
        <f t="array" ref="A12">VLOOKUP(B12,'[7]1.1'!$B$5:$V$89,21,FALSE)</f>
        <v>8</v>
      </c>
      <c r="B12" s="142" t="s">
        <v>17</v>
      </c>
      <c r="C12" s="127">
        <v>88629.759999999995</v>
      </c>
      <c r="D12" s="127">
        <v>284203.43</v>
      </c>
      <c r="E12" s="102">
        <f t="shared" si="1"/>
        <v>2.2066365744418128</v>
      </c>
      <c r="F12" s="171">
        <f t="shared" si="0"/>
        <v>0</v>
      </c>
      <c r="G12" s="137">
        <f t="shared" si="2"/>
        <v>0</v>
      </c>
    </row>
    <row r="13" spans="1:7" ht="15.75" x14ac:dyDescent="0.25">
      <c r="A13" s="128">
        <f t="array" ref="A13">VLOOKUP(B13,'[7]1.1'!$B$5:$V$89,21,FALSE)</f>
        <v>9</v>
      </c>
      <c r="B13" s="142" t="s">
        <v>18</v>
      </c>
      <c r="C13" s="127">
        <v>5460674.4000000004</v>
      </c>
      <c r="D13" s="127">
        <v>7822253.3099999996</v>
      </c>
      <c r="E13" s="102">
        <f t="shared" si="1"/>
        <v>0.43247019269268261</v>
      </c>
      <c r="F13" s="171">
        <f t="shared" si="0"/>
        <v>0</v>
      </c>
      <c r="G13" s="137">
        <f t="shared" si="2"/>
        <v>0</v>
      </c>
    </row>
    <row r="14" spans="1:7" ht="15.75" x14ac:dyDescent="0.25">
      <c r="A14" s="128">
        <f t="array" ref="A14">VLOOKUP(B14,'[7]1.1'!$B$5:$V$89,21,FALSE)</f>
        <v>10</v>
      </c>
      <c r="B14" s="142" t="s">
        <v>19</v>
      </c>
      <c r="C14" s="127">
        <v>21561362.18</v>
      </c>
      <c r="D14" s="127">
        <v>21302362.100000001</v>
      </c>
      <c r="E14" s="102">
        <f t="shared" si="1"/>
        <v>-1.2012231780060856E-2</v>
      </c>
      <c r="F14" s="171">
        <f t="shared" si="0"/>
        <v>0</v>
      </c>
      <c r="G14" s="137">
        <f t="shared" si="2"/>
        <v>1</v>
      </c>
    </row>
    <row r="15" spans="1:7" ht="15.75" x14ac:dyDescent="0.25">
      <c r="A15" s="128">
        <f t="array" ref="A15">VLOOKUP(B15,'[7]1.1'!$B$5:$V$89,21,FALSE)</f>
        <v>11</v>
      </c>
      <c r="B15" s="142" t="s">
        <v>20</v>
      </c>
      <c r="C15" s="127">
        <v>11553441.109999999</v>
      </c>
      <c r="D15" s="127">
        <v>5644847.1900000004</v>
      </c>
      <c r="E15" s="102">
        <f t="shared" si="1"/>
        <v>-0.51141420670642079</v>
      </c>
      <c r="F15" s="171">
        <f t="shared" si="0"/>
        <v>0</v>
      </c>
      <c r="G15" s="137">
        <f t="shared" si="2"/>
        <v>1</v>
      </c>
    </row>
    <row r="16" spans="1:7" ht="15.75" x14ac:dyDescent="0.25">
      <c r="A16" s="128">
        <f t="array" ref="A16">VLOOKUP(B16,'[7]1.1'!$B$5:$V$89,21,FALSE)</f>
        <v>12</v>
      </c>
      <c r="B16" s="142" t="s">
        <v>21</v>
      </c>
      <c r="C16" s="127">
        <v>1450007.02</v>
      </c>
      <c r="D16" s="127">
        <v>2364964</v>
      </c>
      <c r="E16" s="102">
        <f t="shared" si="1"/>
        <v>0.63100175887424326</v>
      </c>
      <c r="F16" s="171">
        <f t="shared" si="0"/>
        <v>0</v>
      </c>
      <c r="G16" s="137">
        <f t="shared" si="2"/>
        <v>0</v>
      </c>
    </row>
    <row r="17" spans="1:7" ht="15.75" x14ac:dyDescent="0.25">
      <c r="A17" s="128">
        <f t="array" ref="A17">VLOOKUP(B17,'[7]1.1'!$B$5:$V$89,21,FALSE)</f>
        <v>13</v>
      </c>
      <c r="B17" s="142" t="s">
        <v>22</v>
      </c>
      <c r="C17" s="127">
        <v>5041084.3600000003</v>
      </c>
      <c r="D17" s="127">
        <v>3081298.79</v>
      </c>
      <c r="E17" s="102">
        <f t="shared" si="1"/>
        <v>-0.38876270065038154</v>
      </c>
      <c r="F17" s="171">
        <f t="shared" si="0"/>
        <v>0</v>
      </c>
      <c r="G17" s="137">
        <f t="shared" si="2"/>
        <v>1</v>
      </c>
    </row>
    <row r="18" spans="1:7" ht="15.75" x14ac:dyDescent="0.25">
      <c r="A18" s="128">
        <f t="array" ref="A18">VLOOKUP(B18,'[7]1.1'!$B$5:$V$89,21,FALSE)</f>
        <v>14</v>
      </c>
      <c r="B18" s="142" t="s">
        <v>23</v>
      </c>
      <c r="C18" s="127">
        <v>411507739.32999998</v>
      </c>
      <c r="D18" s="127">
        <v>436307125.58999997</v>
      </c>
      <c r="E18" s="102">
        <f t="shared" si="1"/>
        <v>6.0264689797517132E-2</v>
      </c>
      <c r="F18" s="171">
        <f t="shared" si="0"/>
        <v>0</v>
      </c>
      <c r="G18" s="137">
        <f t="shared" si="2"/>
        <v>0</v>
      </c>
    </row>
    <row r="19" spans="1:7" ht="15.75" x14ac:dyDescent="0.25">
      <c r="A19" s="128">
        <f t="array" ref="A19">VLOOKUP(B19,'[7]1.1'!$B$5:$V$89,21,FALSE)</f>
        <v>15</v>
      </c>
      <c r="B19" s="142" t="s">
        <v>24</v>
      </c>
      <c r="C19" s="127">
        <v>25584024.850000001</v>
      </c>
      <c r="D19" s="127">
        <v>28681327.34</v>
      </c>
      <c r="E19" s="102">
        <f t="shared" si="1"/>
        <v>0.12106392595221381</v>
      </c>
      <c r="F19" s="171">
        <f t="shared" si="0"/>
        <v>0</v>
      </c>
      <c r="G19" s="137">
        <f t="shared" si="2"/>
        <v>0</v>
      </c>
    </row>
    <row r="20" spans="1:7" ht="15.75" x14ac:dyDescent="0.25">
      <c r="A20" s="128">
        <f t="array" ref="A20">VLOOKUP(B20,'[7]1.1'!$B$5:$V$89,21,FALSE)</f>
        <v>16</v>
      </c>
      <c r="B20" s="142" t="s">
        <v>25</v>
      </c>
      <c r="C20" s="127">
        <v>222364746.81</v>
      </c>
      <c r="D20" s="127">
        <v>159605665.46000001</v>
      </c>
      <c r="E20" s="102">
        <f t="shared" si="1"/>
        <v>-0.2822348517484411</v>
      </c>
      <c r="F20" s="171">
        <f t="shared" si="0"/>
        <v>0</v>
      </c>
      <c r="G20" s="137">
        <f t="shared" si="2"/>
        <v>1</v>
      </c>
    </row>
    <row r="21" spans="1:7" ht="15.75" x14ac:dyDescent="0.25">
      <c r="A21" s="128">
        <f t="array" ref="A21">VLOOKUP(B21,'[7]1.1'!$B$5:$V$89,21,FALSE)</f>
        <v>17</v>
      </c>
      <c r="B21" s="142" t="s">
        <v>26</v>
      </c>
      <c r="C21" s="127">
        <v>10303323.140000001</v>
      </c>
      <c r="D21" s="127">
        <v>4111346.16</v>
      </c>
      <c r="E21" s="102">
        <f t="shared" si="1"/>
        <v>-0.60096892001389757</v>
      </c>
      <c r="F21" s="171">
        <f t="shared" si="0"/>
        <v>0</v>
      </c>
      <c r="G21" s="137">
        <f t="shared" si="2"/>
        <v>1</v>
      </c>
    </row>
    <row r="22" spans="1:7" ht="15.75" x14ac:dyDescent="0.25">
      <c r="A22" s="128">
        <f t="array" ref="A22">VLOOKUP(B22,'[7]1.1'!$B$5:$V$89,21,FALSE)</f>
        <v>18</v>
      </c>
      <c r="B22" s="142" t="s">
        <v>27</v>
      </c>
      <c r="C22" s="127">
        <v>14647361.970000001</v>
      </c>
      <c r="D22" s="127">
        <v>13166400.52</v>
      </c>
      <c r="E22" s="102">
        <f t="shared" si="1"/>
        <v>-0.10110772527047757</v>
      </c>
      <c r="F22" s="171">
        <f t="shared" si="0"/>
        <v>0</v>
      </c>
      <c r="G22" s="137">
        <f t="shared" si="2"/>
        <v>1</v>
      </c>
    </row>
    <row r="23" spans="1:7" ht="15.75" x14ac:dyDescent="0.25">
      <c r="A23" s="128">
        <f t="array" ref="A23">VLOOKUP(B23,'[7]1.1'!$B$5:$V$89,21,FALSE)</f>
        <v>19</v>
      </c>
      <c r="B23" s="142" t="s">
        <v>28</v>
      </c>
      <c r="C23" s="127">
        <v>29541124.559999999</v>
      </c>
      <c r="D23" s="127">
        <v>19559135.710000001</v>
      </c>
      <c r="E23" s="102">
        <f t="shared" si="1"/>
        <v>-0.33790145089859092</v>
      </c>
      <c r="F23" s="171">
        <f t="shared" si="0"/>
        <v>0</v>
      </c>
      <c r="G23" s="137">
        <f t="shared" si="2"/>
        <v>1</v>
      </c>
    </row>
    <row r="24" spans="1:7" ht="15.75" x14ac:dyDescent="0.25">
      <c r="A24" s="128">
        <f t="array" ref="A24">VLOOKUP(B24,'[7]1.1'!$B$5:$V$89,21,FALSE)</f>
        <v>20</v>
      </c>
      <c r="B24" s="142" t="s">
        <v>29</v>
      </c>
      <c r="C24" s="127">
        <v>75927737.560000002</v>
      </c>
      <c r="D24" s="127">
        <v>77323105.640000001</v>
      </c>
      <c r="E24" s="102">
        <f t="shared" si="1"/>
        <v>1.837758011553213E-2</v>
      </c>
      <c r="F24" s="171">
        <f t="shared" si="0"/>
        <v>0</v>
      </c>
      <c r="G24" s="137">
        <f t="shared" si="2"/>
        <v>0</v>
      </c>
    </row>
    <row r="25" spans="1:7" ht="15.75" x14ac:dyDescent="0.25">
      <c r="A25" s="128">
        <f t="array" ref="A25">VLOOKUP(B25,'[7]1.1'!$B$5:$V$89,21,FALSE)</f>
        <v>21</v>
      </c>
      <c r="B25" s="142" t="s">
        <v>30</v>
      </c>
      <c r="C25" s="127">
        <v>13488424.560000001</v>
      </c>
      <c r="D25" s="127">
        <v>18794368.43</v>
      </c>
      <c r="E25" s="102">
        <f t="shared" si="1"/>
        <v>0.39337017057831986</v>
      </c>
      <c r="F25" s="171">
        <f t="shared" si="0"/>
        <v>0</v>
      </c>
      <c r="G25" s="137">
        <f t="shared" si="2"/>
        <v>0</v>
      </c>
    </row>
    <row r="26" spans="1:7" ht="15.75" x14ac:dyDescent="0.25">
      <c r="A26" s="128">
        <f t="array" ref="A26">VLOOKUP(B26,'[7]1.1'!$B$5:$V$89,21,FALSE)</f>
        <v>22</v>
      </c>
      <c r="B26" s="142" t="s">
        <v>31</v>
      </c>
      <c r="C26" s="127">
        <v>3773715.53</v>
      </c>
      <c r="D26" s="127">
        <v>2980335.06</v>
      </c>
      <c r="E26" s="102">
        <f t="shared" si="1"/>
        <v>-0.21023854704808653</v>
      </c>
      <c r="F26" s="171">
        <f t="shared" si="0"/>
        <v>0</v>
      </c>
      <c r="G26" s="137">
        <f t="shared" si="2"/>
        <v>1</v>
      </c>
    </row>
    <row r="27" spans="1:7" ht="15.75" x14ac:dyDescent="0.25">
      <c r="A27" s="128">
        <f t="array" ref="A27">VLOOKUP(B27,'[7]1.1'!$B$5:$V$89,21,FALSE)</f>
        <v>23</v>
      </c>
      <c r="B27" s="142" t="s">
        <v>32</v>
      </c>
      <c r="C27" s="127">
        <v>82529056.140000001</v>
      </c>
      <c r="D27" s="127">
        <v>11344387.869999999</v>
      </c>
      <c r="E27" s="102">
        <f t="shared" si="1"/>
        <v>-0.86254068081481872</v>
      </c>
      <c r="F27" s="171">
        <f t="shared" si="0"/>
        <v>0</v>
      </c>
      <c r="G27" s="137">
        <f t="shared" si="2"/>
        <v>1</v>
      </c>
    </row>
    <row r="28" spans="1:7" ht="15.75" x14ac:dyDescent="0.25">
      <c r="A28" s="128">
        <f t="array" ref="A28">VLOOKUP(B28,'[7]1.1'!$B$5:$V$89,21,FALSE)</f>
        <v>24</v>
      </c>
      <c r="B28" s="142" t="s">
        <v>33</v>
      </c>
      <c r="C28" s="127">
        <v>51575176.289999999</v>
      </c>
      <c r="D28" s="127">
        <v>41272891.240000002</v>
      </c>
      <c r="E28" s="102">
        <f t="shared" si="1"/>
        <v>-0.19975278401515664</v>
      </c>
      <c r="F28" s="171">
        <f t="shared" si="0"/>
        <v>0</v>
      </c>
      <c r="G28" s="137">
        <f t="shared" si="2"/>
        <v>1</v>
      </c>
    </row>
    <row r="29" spans="1:7" ht="15.75" x14ac:dyDescent="0.25">
      <c r="A29" s="128">
        <f t="array" ref="A29">VLOOKUP(B29,'[7]1.1'!$B$5:$V$89,21,FALSE)</f>
        <v>25</v>
      </c>
      <c r="B29" s="142" t="s">
        <v>34</v>
      </c>
      <c r="C29" s="127">
        <v>1556418762.49</v>
      </c>
      <c r="D29" s="127">
        <v>1738133970.8900001</v>
      </c>
      <c r="E29" s="102">
        <f t="shared" si="1"/>
        <v>0.1167521317394602</v>
      </c>
      <c r="F29" s="171">
        <f t="shared" si="0"/>
        <v>0</v>
      </c>
      <c r="G29" s="137">
        <f t="shared" si="2"/>
        <v>0</v>
      </c>
    </row>
    <row r="30" spans="1:7" ht="15.75" x14ac:dyDescent="0.25">
      <c r="A30" s="128">
        <f t="array" ref="A30">VLOOKUP(B30,'[7]1.1'!$B$5:$V$89,21,FALSE)</f>
        <v>26</v>
      </c>
      <c r="B30" s="142" t="s">
        <v>35</v>
      </c>
      <c r="C30" s="127">
        <v>204987479.97</v>
      </c>
      <c r="D30" s="127">
        <v>166628202.22999999</v>
      </c>
      <c r="E30" s="102">
        <f t="shared" si="1"/>
        <v>-0.18712985664106854</v>
      </c>
      <c r="F30" s="171">
        <f t="shared" si="0"/>
        <v>0</v>
      </c>
      <c r="G30" s="137">
        <f t="shared" si="2"/>
        <v>1</v>
      </c>
    </row>
    <row r="31" spans="1:7" ht="15.75" x14ac:dyDescent="0.25">
      <c r="A31" s="128">
        <f t="array" ref="A31">VLOOKUP(B31,'[7]1.1'!$B$5:$V$89,21,FALSE)</f>
        <v>27</v>
      </c>
      <c r="B31" s="142" t="s">
        <v>36</v>
      </c>
      <c r="C31" s="127">
        <v>208149864.59</v>
      </c>
      <c r="D31" s="127">
        <v>174742096.46000001</v>
      </c>
      <c r="E31" s="102">
        <f t="shared" si="1"/>
        <v>-0.1604986301374946</v>
      </c>
      <c r="F31" s="171">
        <f t="shared" si="0"/>
        <v>0</v>
      </c>
      <c r="G31" s="137">
        <f t="shared" si="2"/>
        <v>1</v>
      </c>
    </row>
    <row r="32" spans="1:7" ht="15.75" x14ac:dyDescent="0.25">
      <c r="A32" s="128">
        <f t="array" ref="A32">VLOOKUP(B32,'[7]1.1'!$B$5:$V$89,21,FALSE)</f>
        <v>28</v>
      </c>
      <c r="B32" s="142" t="s">
        <v>37</v>
      </c>
      <c r="C32" s="127">
        <v>40274846.420000002</v>
      </c>
      <c r="D32" s="127">
        <v>52213582.579999998</v>
      </c>
      <c r="E32" s="102">
        <f t="shared" si="1"/>
        <v>0.29643157507042323</v>
      </c>
      <c r="F32" s="171">
        <f t="shared" si="0"/>
        <v>0</v>
      </c>
      <c r="G32" s="137">
        <f t="shared" si="2"/>
        <v>0</v>
      </c>
    </row>
    <row r="33" spans="1:7" ht="15.75" x14ac:dyDescent="0.25">
      <c r="A33" s="128">
        <f t="array" ref="A33">VLOOKUP(B33,'[7]1.1'!$B$5:$V$89,21,FALSE)</f>
        <v>29</v>
      </c>
      <c r="B33" s="142" t="s">
        <v>38</v>
      </c>
      <c r="C33" s="127">
        <v>98387422.469999999</v>
      </c>
      <c r="D33" s="127">
        <v>65078728.740000002</v>
      </c>
      <c r="E33" s="102">
        <f t="shared" si="1"/>
        <v>-0.33854625818819867</v>
      </c>
      <c r="F33" s="171">
        <f t="shared" si="0"/>
        <v>0</v>
      </c>
      <c r="G33" s="137">
        <f t="shared" si="2"/>
        <v>1</v>
      </c>
    </row>
    <row r="34" spans="1:7" ht="15.75" x14ac:dyDescent="0.25">
      <c r="A34" s="128">
        <f t="array" ref="A34">VLOOKUP(B34,'[7]1.1'!$B$5:$V$89,21,FALSE)</f>
        <v>30</v>
      </c>
      <c r="B34" s="142" t="s">
        <v>39</v>
      </c>
      <c r="C34" s="127">
        <v>378018928.00999999</v>
      </c>
      <c r="D34" s="127">
        <v>224959290.38</v>
      </c>
      <c r="E34" s="102">
        <f t="shared" si="1"/>
        <v>-0.40489940129651658</v>
      </c>
      <c r="F34" s="171">
        <f t="shared" si="0"/>
        <v>0</v>
      </c>
      <c r="G34" s="137">
        <f t="shared" si="2"/>
        <v>1</v>
      </c>
    </row>
    <row r="35" spans="1:7" ht="15.75" x14ac:dyDescent="0.25">
      <c r="A35" s="128">
        <f t="array" ref="A35">VLOOKUP(B35,'[7]1.1'!$B$5:$V$89,21,FALSE)</f>
        <v>31</v>
      </c>
      <c r="B35" s="142" t="s">
        <v>40</v>
      </c>
      <c r="C35" s="127">
        <v>47100032.399999999</v>
      </c>
      <c r="D35" s="127">
        <v>25105123.859999999</v>
      </c>
      <c r="E35" s="102">
        <f t="shared" si="1"/>
        <v>-0.46698287494171659</v>
      </c>
      <c r="F35" s="171">
        <f t="shared" si="0"/>
        <v>0</v>
      </c>
      <c r="G35" s="137">
        <f t="shared" si="2"/>
        <v>1</v>
      </c>
    </row>
    <row r="36" spans="1:7" ht="28.5" x14ac:dyDescent="0.25">
      <c r="A36" s="128">
        <f t="array" ref="A36">VLOOKUP(B36,'[7]1.1'!$B$5:$V$89,21,FALSE)</f>
        <v>32</v>
      </c>
      <c r="B36" s="142" t="s">
        <v>41</v>
      </c>
      <c r="C36" s="127">
        <v>11368431.84</v>
      </c>
      <c r="D36" s="127">
        <v>13747008.630000001</v>
      </c>
      <c r="E36" s="102">
        <f t="shared" si="1"/>
        <v>0.2092264635506669</v>
      </c>
      <c r="F36" s="171">
        <f t="shared" si="0"/>
        <v>0</v>
      </c>
      <c r="G36" s="137">
        <f t="shared" si="2"/>
        <v>0</v>
      </c>
    </row>
    <row r="37" spans="1:7" ht="15.75" x14ac:dyDescent="0.25">
      <c r="A37" s="128">
        <f t="array" ref="A37">VLOOKUP(B37,'[7]1.1'!$B$5:$V$89,21,FALSE)</f>
        <v>33</v>
      </c>
      <c r="B37" s="142" t="s">
        <v>42</v>
      </c>
      <c r="C37" s="127">
        <v>227744360.44</v>
      </c>
      <c r="D37" s="127">
        <v>149533716.08000001</v>
      </c>
      <c r="E37" s="102">
        <f t="shared" si="1"/>
        <v>-0.34341418689313641</v>
      </c>
      <c r="F37" s="171">
        <f t="shared" si="0"/>
        <v>0</v>
      </c>
      <c r="G37" s="137">
        <f t="shared" si="2"/>
        <v>1</v>
      </c>
    </row>
    <row r="38" spans="1:7" ht="15.75" x14ac:dyDescent="0.25">
      <c r="A38" s="128">
        <f t="array" ref="A38">VLOOKUP(B38,'[7]1.1'!$B$5:$V$89,21,FALSE)</f>
        <v>34</v>
      </c>
      <c r="B38" s="142" t="s">
        <v>43</v>
      </c>
      <c r="C38" s="127">
        <v>7841457.5899999999</v>
      </c>
      <c r="D38" s="127">
        <v>6902336.96</v>
      </c>
      <c r="E38" s="102">
        <f t="shared" si="1"/>
        <v>-0.11976352855591992</v>
      </c>
      <c r="F38" s="171">
        <f t="shared" si="0"/>
        <v>0</v>
      </c>
      <c r="G38" s="137">
        <f t="shared" si="2"/>
        <v>1</v>
      </c>
    </row>
    <row r="39" spans="1:7" ht="15.75" x14ac:dyDescent="0.25">
      <c r="A39" s="128">
        <f t="array" ref="A39">VLOOKUP(B39,'[7]1.1'!$B$5:$V$89,21,FALSE)</f>
        <v>35</v>
      </c>
      <c r="B39" s="142" t="s">
        <v>44</v>
      </c>
      <c r="C39" s="127">
        <v>9854873.7599999998</v>
      </c>
      <c r="D39" s="127">
        <v>16386334.199999999</v>
      </c>
      <c r="E39" s="102">
        <f t="shared" si="1"/>
        <v>0.66276449592998132</v>
      </c>
      <c r="F39" s="171">
        <f t="shared" si="0"/>
        <v>0</v>
      </c>
      <c r="G39" s="137">
        <f t="shared" si="2"/>
        <v>0</v>
      </c>
    </row>
    <row r="40" spans="1:7" ht="15.75" x14ac:dyDescent="0.25">
      <c r="A40" s="128">
        <f t="array" ref="A40">VLOOKUP(B40,'[7]1.1'!$B$5:$V$89,21,FALSE)</f>
        <v>36</v>
      </c>
      <c r="B40" s="142" t="s">
        <v>45</v>
      </c>
      <c r="C40" s="127">
        <v>14129584.470000001</v>
      </c>
      <c r="D40" s="127">
        <v>13994038.529999999</v>
      </c>
      <c r="E40" s="102">
        <f t="shared" si="1"/>
        <v>-9.5930591793264054E-3</v>
      </c>
      <c r="F40" s="171">
        <f t="shared" si="0"/>
        <v>0</v>
      </c>
      <c r="G40" s="137">
        <f t="shared" si="2"/>
        <v>1</v>
      </c>
    </row>
    <row r="41" spans="1:7" ht="15.75" x14ac:dyDescent="0.25">
      <c r="A41" s="128">
        <f t="array" ref="A41">VLOOKUP(B41,'[7]1.1'!$B$5:$V$89,21,FALSE)</f>
        <v>37</v>
      </c>
      <c r="B41" s="142" t="s">
        <v>46</v>
      </c>
      <c r="C41" s="127">
        <v>200126351.72</v>
      </c>
      <c r="D41" s="127">
        <v>174641984.72999999</v>
      </c>
      <c r="E41" s="102">
        <f t="shared" si="1"/>
        <v>-0.12734138593430014</v>
      </c>
      <c r="F41" s="171">
        <f t="shared" si="0"/>
        <v>0</v>
      </c>
      <c r="G41" s="137">
        <f t="shared" si="2"/>
        <v>1</v>
      </c>
    </row>
    <row r="42" spans="1:7" ht="15.75" x14ac:dyDescent="0.25">
      <c r="A42" s="128">
        <f t="array" ref="A42">VLOOKUP(B42,'[7]1.1'!$B$5:$V$89,21,FALSE)</f>
        <v>38</v>
      </c>
      <c r="B42" s="142" t="s">
        <v>47</v>
      </c>
      <c r="C42" s="127">
        <v>4597599.4800000004</v>
      </c>
      <c r="D42" s="127">
        <v>13763530.060000001</v>
      </c>
      <c r="E42" s="102">
        <f t="shared" si="1"/>
        <v>1.9936339865777084</v>
      </c>
      <c r="F42" s="171">
        <f t="shared" si="0"/>
        <v>0</v>
      </c>
      <c r="G42" s="137">
        <f t="shared" si="2"/>
        <v>0</v>
      </c>
    </row>
    <row r="43" spans="1:7" ht="15.75" x14ac:dyDescent="0.25">
      <c r="A43" s="128">
        <f t="array" ref="A43">VLOOKUP(B43,'[7]1.1'!$B$5:$V$89,21,FALSE)</f>
        <v>39</v>
      </c>
      <c r="B43" s="142" t="s">
        <v>48</v>
      </c>
      <c r="C43" s="127">
        <v>22033650.629999999</v>
      </c>
      <c r="D43" s="127">
        <v>22749055.260000002</v>
      </c>
      <c r="E43" s="102">
        <f t="shared" si="1"/>
        <v>3.2468728946166592E-2</v>
      </c>
      <c r="F43" s="171">
        <f t="shared" si="0"/>
        <v>0</v>
      </c>
      <c r="G43" s="137">
        <f t="shared" si="2"/>
        <v>0</v>
      </c>
    </row>
    <row r="44" spans="1:7" ht="15.75" x14ac:dyDescent="0.25">
      <c r="A44" s="128">
        <f t="array" ref="A44">VLOOKUP(B44,'[7]1.1'!$B$5:$V$89,21,FALSE)</f>
        <v>40</v>
      </c>
      <c r="B44" s="142" t="s">
        <v>49</v>
      </c>
      <c r="C44" s="127">
        <v>15457508.27</v>
      </c>
      <c r="D44" s="127">
        <v>17579056.109999999</v>
      </c>
      <c r="E44" s="102">
        <f t="shared" si="1"/>
        <v>0.13725031246578787</v>
      </c>
      <c r="F44" s="171">
        <f t="shared" si="0"/>
        <v>0</v>
      </c>
      <c r="G44" s="137">
        <f t="shared" si="2"/>
        <v>0</v>
      </c>
    </row>
    <row r="45" spans="1:7" ht="15.75" x14ac:dyDescent="0.25">
      <c r="A45" s="128">
        <f t="array" ref="A45">VLOOKUP(B45,'[7]1.1'!$B$5:$V$89,21,FALSE)</f>
        <v>41</v>
      </c>
      <c r="B45" s="142" t="s">
        <v>50</v>
      </c>
      <c r="C45" s="127">
        <v>55603030.920000002</v>
      </c>
      <c r="D45" s="127">
        <v>67129036.819999993</v>
      </c>
      <c r="E45" s="102">
        <f t="shared" si="1"/>
        <v>0.20729096434658872</v>
      </c>
      <c r="F45" s="171">
        <f t="shared" si="0"/>
        <v>0</v>
      </c>
      <c r="G45" s="137">
        <f t="shared" si="2"/>
        <v>0</v>
      </c>
    </row>
    <row r="46" spans="1:7" ht="15.75" x14ac:dyDescent="0.25">
      <c r="A46" s="128">
        <f t="array" ref="A46">VLOOKUP(B46,'[7]1.1'!$B$5:$V$89,21,FALSE)</f>
        <v>42</v>
      </c>
      <c r="B46" s="142" t="s">
        <v>51</v>
      </c>
      <c r="C46" s="127">
        <v>36864862.149999999</v>
      </c>
      <c r="D46" s="127">
        <v>35954201.340000004</v>
      </c>
      <c r="E46" s="102">
        <f t="shared" si="1"/>
        <v>-2.4702677750281374E-2</v>
      </c>
      <c r="F46" s="171">
        <f t="shared" si="0"/>
        <v>0</v>
      </c>
      <c r="G46" s="137">
        <f t="shared" si="2"/>
        <v>1</v>
      </c>
    </row>
    <row r="47" spans="1:7" ht="15.75" x14ac:dyDescent="0.25">
      <c r="A47" s="128">
        <f t="array" ref="A47">VLOOKUP(B47,'[7]1.1'!$B$5:$V$89,21,FALSE)</f>
        <v>43</v>
      </c>
      <c r="B47" s="142" t="s">
        <v>52</v>
      </c>
      <c r="C47" s="127">
        <v>50458613.170000002</v>
      </c>
      <c r="D47" s="127">
        <v>28688891.350000001</v>
      </c>
      <c r="E47" s="102">
        <f t="shared" si="1"/>
        <v>-0.43143718093590244</v>
      </c>
      <c r="F47" s="171">
        <f t="shared" si="0"/>
        <v>0</v>
      </c>
      <c r="G47" s="137">
        <f t="shared" si="2"/>
        <v>1</v>
      </c>
    </row>
    <row r="48" spans="1:7" ht="15.75" x14ac:dyDescent="0.25">
      <c r="A48" s="128">
        <f t="array" ref="A48">VLOOKUP(B48,'[7]1.1'!$B$5:$V$89,21,FALSE)</f>
        <v>44</v>
      </c>
      <c r="B48" s="142" t="s">
        <v>53</v>
      </c>
      <c r="C48" s="127">
        <v>6990123.6299999999</v>
      </c>
      <c r="D48" s="127">
        <v>10492509.41</v>
      </c>
      <c r="E48" s="102">
        <f t="shared" si="1"/>
        <v>0.50104775900794762</v>
      </c>
      <c r="F48" s="171">
        <f t="shared" si="0"/>
        <v>0</v>
      </c>
      <c r="G48" s="137">
        <f t="shared" si="2"/>
        <v>0</v>
      </c>
    </row>
    <row r="49" spans="1:7" ht="15.75" x14ac:dyDescent="0.25">
      <c r="A49" s="128">
        <f t="array" ref="A49">VLOOKUP(B49,'[7]1.1'!$B$5:$V$89,21,FALSE)</f>
        <v>45</v>
      </c>
      <c r="B49" s="142" t="s">
        <v>54</v>
      </c>
      <c r="C49" s="127">
        <v>28567906.73</v>
      </c>
      <c r="D49" s="127">
        <v>33713109.43</v>
      </c>
      <c r="E49" s="102">
        <f t="shared" si="1"/>
        <v>0.18010429495686048</v>
      </c>
      <c r="F49" s="171">
        <f t="shared" si="0"/>
        <v>0</v>
      </c>
      <c r="G49" s="137">
        <f t="shared" si="2"/>
        <v>0</v>
      </c>
    </row>
    <row r="50" spans="1:7" ht="15.75" x14ac:dyDescent="0.25">
      <c r="A50" s="128">
        <f t="array" ref="A50">VLOOKUP(B50,'[7]1.1'!$B$5:$V$89,21,FALSE)</f>
        <v>46</v>
      </c>
      <c r="B50" s="142" t="s">
        <v>55</v>
      </c>
      <c r="C50" s="127">
        <v>34765607.630000003</v>
      </c>
      <c r="D50" s="127">
        <v>14245656.199999999</v>
      </c>
      <c r="E50" s="102">
        <f t="shared" si="1"/>
        <v>-0.59023710007855257</v>
      </c>
      <c r="F50" s="171">
        <f t="shared" si="0"/>
        <v>0</v>
      </c>
      <c r="G50" s="137">
        <f t="shared" si="2"/>
        <v>1</v>
      </c>
    </row>
    <row r="51" spans="1:7" ht="15.75" x14ac:dyDescent="0.25">
      <c r="A51" s="128">
        <f t="array" ref="A51">VLOOKUP(B51,'[7]1.1'!$B$5:$V$89,21,FALSE)</f>
        <v>47</v>
      </c>
      <c r="B51" s="142" t="s">
        <v>56</v>
      </c>
      <c r="C51" s="127">
        <v>11811844.880000001</v>
      </c>
      <c r="D51" s="127">
        <v>9974054.7100000009</v>
      </c>
      <c r="E51" s="102">
        <f t="shared" si="1"/>
        <v>-0.15558874914720347</v>
      </c>
      <c r="F51" s="171">
        <f t="shared" si="0"/>
        <v>0</v>
      </c>
      <c r="G51" s="137">
        <f t="shared" si="2"/>
        <v>1</v>
      </c>
    </row>
    <row r="52" spans="1:7" ht="15.75" x14ac:dyDescent="0.25">
      <c r="A52" s="128">
        <f t="array" ref="A52">VLOOKUP(B52,'[7]1.1'!$B$5:$V$89,21,FALSE)</f>
        <v>48</v>
      </c>
      <c r="B52" s="142" t="s">
        <v>57</v>
      </c>
      <c r="C52" s="127">
        <v>54822747.969999999</v>
      </c>
      <c r="D52" s="127">
        <v>53539721.810000002</v>
      </c>
      <c r="E52" s="102">
        <f t="shared" si="1"/>
        <v>-2.3403171265732457E-2</v>
      </c>
      <c r="F52" s="171">
        <f t="shared" si="0"/>
        <v>0</v>
      </c>
      <c r="G52" s="137">
        <f t="shared" si="2"/>
        <v>1</v>
      </c>
    </row>
    <row r="53" spans="1:7" ht="15.75" x14ac:dyDescent="0.25">
      <c r="A53" s="128">
        <f t="array" ref="A53">VLOOKUP(B53,'[7]1.1'!$B$5:$V$89,21,FALSE)</f>
        <v>49</v>
      </c>
      <c r="B53" s="142" t="s">
        <v>58</v>
      </c>
      <c r="C53" s="127">
        <v>411292587.80000001</v>
      </c>
      <c r="D53" s="127">
        <v>438193834.56999999</v>
      </c>
      <c r="E53" s="102">
        <f t="shared" si="1"/>
        <v>6.540659269814339E-2</v>
      </c>
      <c r="F53" s="171">
        <f t="shared" si="0"/>
        <v>0</v>
      </c>
      <c r="G53" s="137">
        <f t="shared" si="2"/>
        <v>0</v>
      </c>
    </row>
    <row r="54" spans="1:7" ht="15.75" x14ac:dyDescent="0.25">
      <c r="A54" s="128">
        <f t="array" ref="A54">VLOOKUP(B54,'[7]1.1'!$B$5:$V$89,21,FALSE)</f>
        <v>50</v>
      </c>
      <c r="B54" s="142" t="s">
        <v>59</v>
      </c>
      <c r="C54" s="127">
        <v>7654701.3899999997</v>
      </c>
      <c r="D54" s="127">
        <v>10428089.550000001</v>
      </c>
      <c r="E54" s="102">
        <f t="shared" si="1"/>
        <v>0.36231173741448863</v>
      </c>
      <c r="F54" s="171">
        <f t="shared" si="0"/>
        <v>0</v>
      </c>
      <c r="G54" s="137">
        <f t="shared" si="2"/>
        <v>0</v>
      </c>
    </row>
    <row r="55" spans="1:7" ht="15.75" x14ac:dyDescent="0.25">
      <c r="A55" s="128">
        <f t="array" ref="A55">VLOOKUP(B55,'[7]1.1'!$B$5:$V$89,21,FALSE)</f>
        <v>51</v>
      </c>
      <c r="B55" s="142" t="s">
        <v>60</v>
      </c>
      <c r="C55" s="127">
        <v>26446192.98</v>
      </c>
      <c r="D55" s="127">
        <v>48055575.68</v>
      </c>
      <c r="E55" s="102">
        <f t="shared" si="1"/>
        <v>0.8171075026315564</v>
      </c>
      <c r="F55" s="171">
        <f t="shared" si="0"/>
        <v>0</v>
      </c>
      <c r="G55" s="137">
        <f t="shared" si="2"/>
        <v>0</v>
      </c>
    </row>
    <row r="56" spans="1:7" ht="15.75" x14ac:dyDescent="0.25">
      <c r="A56" s="128">
        <f t="array" ref="A56">VLOOKUP(B56,'[7]1.1'!$B$5:$V$89,21,FALSE)</f>
        <v>52</v>
      </c>
      <c r="B56" s="142" t="s">
        <v>61</v>
      </c>
      <c r="C56" s="127">
        <v>5644016826.3199997</v>
      </c>
      <c r="D56" s="127">
        <v>5140283133.54</v>
      </c>
      <c r="E56" s="102">
        <f t="shared" si="1"/>
        <v>-8.9250919740514509E-2</v>
      </c>
      <c r="F56" s="171">
        <f t="shared" si="0"/>
        <v>0</v>
      </c>
      <c r="G56" s="137">
        <f t="shared" si="2"/>
        <v>1</v>
      </c>
    </row>
    <row r="57" spans="1:7" ht="15.75" x14ac:dyDescent="0.25">
      <c r="A57" s="128">
        <f t="array" ref="A57">VLOOKUP(B57,'[7]1.1'!$B$5:$V$89,21,FALSE)</f>
        <v>53</v>
      </c>
      <c r="B57" s="142" t="s">
        <v>62</v>
      </c>
      <c r="C57" s="127">
        <v>41149253.140000001</v>
      </c>
      <c r="D57" s="127">
        <v>33773386.859999999</v>
      </c>
      <c r="E57" s="102">
        <f t="shared" si="1"/>
        <v>-0.17924666226396549</v>
      </c>
      <c r="F57" s="171">
        <f t="shared" si="0"/>
        <v>0</v>
      </c>
      <c r="G57" s="137">
        <f t="shared" si="2"/>
        <v>1</v>
      </c>
    </row>
    <row r="58" spans="1:7" ht="15.75" x14ac:dyDescent="0.25">
      <c r="A58" s="128">
        <f t="array" ref="A58">VLOOKUP(B58,'[7]1.1'!$B$5:$V$89,21,FALSE)</f>
        <v>54</v>
      </c>
      <c r="B58" s="142" t="s">
        <v>63</v>
      </c>
      <c r="C58" s="127">
        <v>10940558.949999999</v>
      </c>
      <c r="D58" s="127">
        <v>10454414.6</v>
      </c>
      <c r="E58" s="102">
        <f t="shared" si="1"/>
        <v>-4.4435056035231152E-2</v>
      </c>
      <c r="F58" s="171">
        <f t="shared" si="0"/>
        <v>0</v>
      </c>
      <c r="G58" s="137">
        <f t="shared" si="2"/>
        <v>1</v>
      </c>
    </row>
    <row r="59" spans="1:7" ht="15.75" x14ac:dyDescent="0.25">
      <c r="A59" s="128">
        <f t="array" ref="A59">VLOOKUP(B59,'[7]1.1'!$B$5:$V$89,21,FALSE)</f>
        <v>55</v>
      </c>
      <c r="B59" s="142" t="s">
        <v>64</v>
      </c>
      <c r="C59" s="127">
        <v>53706757.060000002</v>
      </c>
      <c r="D59" s="127">
        <v>56838538.880000003</v>
      </c>
      <c r="E59" s="102">
        <f t="shared" si="1"/>
        <v>5.8312621938823132E-2</v>
      </c>
      <c r="F59" s="171">
        <f t="shared" si="0"/>
        <v>0</v>
      </c>
      <c r="G59" s="137">
        <f t="shared" si="2"/>
        <v>0</v>
      </c>
    </row>
    <row r="60" spans="1:7" ht="15.75" x14ac:dyDescent="0.25">
      <c r="A60" s="128">
        <f t="array" ref="A60">VLOOKUP(B60,'[7]1.1'!$B$5:$V$89,21,FALSE)</f>
        <v>56</v>
      </c>
      <c r="B60" s="142" t="s">
        <v>65</v>
      </c>
      <c r="C60" s="127">
        <v>430320227.91000003</v>
      </c>
      <c r="D60" s="127">
        <v>394275703.31</v>
      </c>
      <c r="E60" s="102">
        <f t="shared" si="1"/>
        <v>-8.376209683440354E-2</v>
      </c>
      <c r="F60" s="171">
        <f t="shared" si="0"/>
        <v>0</v>
      </c>
      <c r="G60" s="137">
        <f t="shared" si="2"/>
        <v>1</v>
      </c>
    </row>
    <row r="61" spans="1:7" ht="15.75" x14ac:dyDescent="0.25">
      <c r="A61" s="128">
        <f t="array" ref="A61">VLOOKUP(B61,'[7]1.1'!$B$5:$V$89,21,FALSE)</f>
        <v>57</v>
      </c>
      <c r="B61" s="142" t="s">
        <v>66</v>
      </c>
      <c r="C61" s="127">
        <v>74965377.950000003</v>
      </c>
      <c r="D61" s="127">
        <v>58638321.549999997</v>
      </c>
      <c r="E61" s="102">
        <f t="shared" si="1"/>
        <v>-0.21779462528541824</v>
      </c>
      <c r="F61" s="171">
        <f t="shared" si="0"/>
        <v>0</v>
      </c>
      <c r="G61" s="137">
        <f t="shared" si="2"/>
        <v>1</v>
      </c>
    </row>
    <row r="62" spans="1:7" ht="15.75" x14ac:dyDescent="0.25">
      <c r="A62" s="128">
        <f t="array" ref="A62">VLOOKUP(B62,'[7]1.1'!$B$5:$V$89,21,FALSE)</f>
        <v>58</v>
      </c>
      <c r="B62" s="142" t="s">
        <v>67</v>
      </c>
      <c r="C62" s="127">
        <v>42017720.25</v>
      </c>
      <c r="D62" s="127">
        <v>22472921.609999999</v>
      </c>
      <c r="E62" s="102">
        <f t="shared" si="1"/>
        <v>-0.46515609423145704</v>
      </c>
      <c r="F62" s="171">
        <f t="shared" si="0"/>
        <v>0</v>
      </c>
      <c r="G62" s="137">
        <f t="shared" si="2"/>
        <v>1</v>
      </c>
    </row>
    <row r="63" spans="1:7" ht="15.75" x14ac:dyDescent="0.25">
      <c r="A63" s="128">
        <f t="array" ref="A63">VLOOKUP(B63,'[7]1.1'!$B$5:$V$89,21,FALSE)</f>
        <v>59</v>
      </c>
      <c r="B63" s="142" t="s">
        <v>68</v>
      </c>
      <c r="C63" s="127">
        <v>9782579.9800000004</v>
      </c>
      <c r="D63" s="127">
        <v>7942671.2999999998</v>
      </c>
      <c r="E63" s="102">
        <f t="shared" si="1"/>
        <v>-0.18808010604171932</v>
      </c>
      <c r="F63" s="171">
        <f t="shared" si="0"/>
        <v>0</v>
      </c>
      <c r="G63" s="137">
        <f t="shared" si="2"/>
        <v>1</v>
      </c>
    </row>
    <row r="64" spans="1:7" ht="15.75" x14ac:dyDescent="0.25">
      <c r="A64" s="128">
        <f t="array" ref="A64">VLOOKUP(B64,'[7]1.1'!$B$5:$V$89,21,FALSE)</f>
        <v>60</v>
      </c>
      <c r="B64" s="142" t="s">
        <v>69</v>
      </c>
      <c r="C64" s="127">
        <v>33267586.68</v>
      </c>
      <c r="D64" s="127">
        <v>39914981.93</v>
      </c>
      <c r="E64" s="102">
        <f t="shared" si="1"/>
        <v>0.199815974448075</v>
      </c>
      <c r="F64" s="171">
        <f t="shared" si="0"/>
        <v>0</v>
      </c>
      <c r="G64" s="137">
        <f t="shared" si="2"/>
        <v>0</v>
      </c>
    </row>
    <row r="65" spans="1:7" ht="15.75" x14ac:dyDescent="0.25">
      <c r="A65" s="128">
        <f t="array" ref="A65">VLOOKUP(B65,'[7]1.1'!$B$5:$V$89,21,FALSE)</f>
        <v>61</v>
      </c>
      <c r="B65" s="142" t="s">
        <v>70</v>
      </c>
      <c r="C65" s="127">
        <v>32548915.719999999</v>
      </c>
      <c r="D65" s="127">
        <v>34375871.130000003</v>
      </c>
      <c r="E65" s="102">
        <f t="shared" si="1"/>
        <v>5.6129532108420227E-2</v>
      </c>
      <c r="F65" s="171">
        <f t="shared" si="0"/>
        <v>0</v>
      </c>
      <c r="G65" s="137">
        <f t="shared" si="2"/>
        <v>0</v>
      </c>
    </row>
    <row r="66" spans="1:7" ht="15.75" x14ac:dyDescent="0.25">
      <c r="A66" s="128">
        <f t="array" ref="A66">VLOOKUP(B66,'[7]1.1'!$B$5:$V$89,21,FALSE)</f>
        <v>62</v>
      </c>
      <c r="B66" s="142" t="s">
        <v>71</v>
      </c>
      <c r="C66" s="127">
        <v>398203249.06</v>
      </c>
      <c r="D66" s="127">
        <v>368174230.31</v>
      </c>
      <c r="E66" s="102">
        <f t="shared" si="1"/>
        <v>-7.5411285118558449E-2</v>
      </c>
      <c r="F66" s="171">
        <f t="shared" si="0"/>
        <v>0</v>
      </c>
      <c r="G66" s="137">
        <f t="shared" si="2"/>
        <v>1</v>
      </c>
    </row>
    <row r="67" spans="1:7" ht="15.75" x14ac:dyDescent="0.25">
      <c r="A67" s="128">
        <f t="array" ref="A67">VLOOKUP(B67,'[7]1.1'!$B$5:$V$89,21,FALSE)</f>
        <v>63</v>
      </c>
      <c r="B67" s="142" t="s">
        <v>72</v>
      </c>
      <c r="C67" s="127">
        <v>108075617.28</v>
      </c>
      <c r="D67" s="127">
        <v>90406972.560000002</v>
      </c>
      <c r="E67" s="102">
        <f t="shared" si="1"/>
        <v>-0.16348409719672896</v>
      </c>
      <c r="F67" s="171">
        <f t="shared" si="0"/>
        <v>0</v>
      </c>
      <c r="G67" s="137">
        <f t="shared" si="2"/>
        <v>1</v>
      </c>
    </row>
    <row r="68" spans="1:7" ht="15.75" x14ac:dyDescent="0.25">
      <c r="A68" s="128">
        <f t="array" ref="A68">VLOOKUP(B68,'[7]1.1'!$B$5:$V$89,21,FALSE)</f>
        <v>64</v>
      </c>
      <c r="B68" s="142" t="s">
        <v>73</v>
      </c>
      <c r="C68" s="127">
        <v>277262343.19999999</v>
      </c>
      <c r="D68" s="127">
        <v>98480889.140000001</v>
      </c>
      <c r="E68" s="102">
        <f t="shared" si="1"/>
        <v>-0.64480972062995967</v>
      </c>
      <c r="F68" s="171">
        <f t="shared" si="0"/>
        <v>0</v>
      </c>
      <c r="G68" s="137">
        <f t="shared" si="2"/>
        <v>1</v>
      </c>
    </row>
    <row r="69" spans="1:7" ht="15.75" x14ac:dyDescent="0.25">
      <c r="A69" s="128">
        <f t="array" ref="A69">VLOOKUP(B69,'[7]1.1'!$B$5:$V$89,21,FALSE)</f>
        <v>65</v>
      </c>
      <c r="B69" s="142" t="s">
        <v>74</v>
      </c>
      <c r="C69" s="127">
        <v>98675606.950000003</v>
      </c>
      <c r="D69" s="127">
        <v>75683100.890000001</v>
      </c>
      <c r="E69" s="102">
        <f t="shared" ref="E69:E89" si="3">(D69-C69)/C69</f>
        <v>-0.23301104265465075</v>
      </c>
      <c r="F69" s="171">
        <f t="shared" ref="F69:F89" si="4">IF(E69=100,1,0)</f>
        <v>0</v>
      </c>
      <c r="G69" s="137">
        <f t="shared" si="2"/>
        <v>1</v>
      </c>
    </row>
    <row r="70" spans="1:7" ht="15.75" x14ac:dyDescent="0.25">
      <c r="A70" s="128">
        <f t="array" ref="A70">VLOOKUP(B70,'[7]1.1'!$B$5:$V$89,21,FALSE)</f>
        <v>66</v>
      </c>
      <c r="B70" s="142" t="s">
        <v>75</v>
      </c>
      <c r="C70" s="127">
        <v>75346133.609999999</v>
      </c>
      <c r="D70" s="127">
        <v>85530992.030000001</v>
      </c>
      <c r="E70" s="102">
        <f t="shared" si="3"/>
        <v>0.13517426750412923</v>
      </c>
      <c r="F70" s="171">
        <f t="shared" si="4"/>
        <v>0</v>
      </c>
      <c r="G70" s="137">
        <f t="shared" ref="G70:G89" si="5">IF(E70&lt;0,1,0)</f>
        <v>0</v>
      </c>
    </row>
    <row r="71" spans="1:7" ht="15.75" x14ac:dyDescent="0.25">
      <c r="A71" s="128">
        <f t="array" ref="A71">VLOOKUP(B71,'[7]1.1'!$B$5:$V$89,21,FALSE)</f>
        <v>67</v>
      </c>
      <c r="B71" s="142" t="s">
        <v>76</v>
      </c>
      <c r="C71" s="127">
        <v>117484146.08</v>
      </c>
      <c r="D71" s="127">
        <v>70029036.489999995</v>
      </c>
      <c r="E71" s="102">
        <f t="shared" si="3"/>
        <v>-0.40392777386053247</v>
      </c>
      <c r="F71" s="171">
        <f t="shared" si="4"/>
        <v>0</v>
      </c>
      <c r="G71" s="137">
        <f t="shared" si="5"/>
        <v>1</v>
      </c>
    </row>
    <row r="72" spans="1:7" ht="15.75" x14ac:dyDescent="0.25">
      <c r="A72" s="128">
        <f t="array" ref="A72">VLOOKUP(B72,'[7]1.1'!$B$5:$V$89,21,FALSE)</f>
        <v>68</v>
      </c>
      <c r="B72" s="142" t="s">
        <v>77</v>
      </c>
      <c r="C72" s="127">
        <v>12818241.99</v>
      </c>
      <c r="D72" s="127">
        <v>10283042.380000001</v>
      </c>
      <c r="E72" s="102">
        <f t="shared" si="3"/>
        <v>-0.19778060142551571</v>
      </c>
      <c r="F72" s="171">
        <f t="shared" si="4"/>
        <v>0</v>
      </c>
      <c r="G72" s="137">
        <f t="shared" si="5"/>
        <v>1</v>
      </c>
    </row>
    <row r="73" spans="1:7" ht="15.75" x14ac:dyDescent="0.25">
      <c r="A73" s="128">
        <f t="array" ref="A73">VLOOKUP(B73,'[7]1.1'!$B$5:$V$89,21,FALSE)</f>
        <v>69</v>
      </c>
      <c r="B73" s="142" t="s">
        <v>78</v>
      </c>
      <c r="C73" s="127">
        <v>46203375.909999996</v>
      </c>
      <c r="D73" s="127">
        <v>45551744.240000002</v>
      </c>
      <c r="E73" s="102">
        <f t="shared" si="3"/>
        <v>-1.4103551032056922E-2</v>
      </c>
      <c r="F73" s="171">
        <f t="shared" si="4"/>
        <v>0</v>
      </c>
      <c r="G73" s="137">
        <f t="shared" si="5"/>
        <v>1</v>
      </c>
    </row>
    <row r="74" spans="1:7" ht="15.75" x14ac:dyDescent="0.25">
      <c r="A74" s="128">
        <f t="array" ref="A74">VLOOKUP(B74,'[7]1.1'!$B$5:$V$89,21,FALSE)</f>
        <v>70</v>
      </c>
      <c r="B74" s="142" t="s">
        <v>79</v>
      </c>
      <c r="C74" s="127">
        <v>64066828.420000002</v>
      </c>
      <c r="D74" s="127">
        <v>95172718.849999994</v>
      </c>
      <c r="E74" s="102">
        <f t="shared" si="3"/>
        <v>0.48552255819627149</v>
      </c>
      <c r="F74" s="171">
        <f t="shared" si="4"/>
        <v>0</v>
      </c>
      <c r="G74" s="137">
        <f t="shared" si="5"/>
        <v>0</v>
      </c>
    </row>
    <row r="75" spans="1:7" ht="15.75" x14ac:dyDescent="0.25">
      <c r="A75" s="128">
        <f t="array" ref="A75">VLOOKUP(B75,'[7]1.1'!$B$5:$V$89,21,FALSE)</f>
        <v>71</v>
      </c>
      <c r="B75" s="142" t="s">
        <v>80</v>
      </c>
      <c r="C75" s="127">
        <v>39067231.509999998</v>
      </c>
      <c r="D75" s="127">
        <v>31535184.129999999</v>
      </c>
      <c r="E75" s="102">
        <f t="shared" si="3"/>
        <v>-0.19279706006482769</v>
      </c>
      <c r="F75" s="171">
        <f t="shared" si="4"/>
        <v>0</v>
      </c>
      <c r="G75" s="137">
        <f t="shared" si="5"/>
        <v>1</v>
      </c>
    </row>
    <row r="76" spans="1:7" ht="15.75" x14ac:dyDescent="0.25">
      <c r="A76" s="128">
        <f t="array" ref="A76">VLOOKUP(B76,'[7]1.1'!$B$5:$V$89,21,FALSE)</f>
        <v>72</v>
      </c>
      <c r="B76" s="142" t="s">
        <v>81</v>
      </c>
      <c r="C76" s="127">
        <v>59520197.359999999</v>
      </c>
      <c r="D76" s="127">
        <v>59975298.159999996</v>
      </c>
      <c r="E76" s="102">
        <f t="shared" si="3"/>
        <v>7.6461574421096143E-3</v>
      </c>
      <c r="F76" s="171">
        <f t="shared" si="4"/>
        <v>0</v>
      </c>
      <c r="G76" s="137">
        <f t="shared" si="5"/>
        <v>0</v>
      </c>
    </row>
    <row r="77" spans="1:7" ht="15.75" x14ac:dyDescent="0.25">
      <c r="A77" s="128">
        <f t="array" ref="A77">VLOOKUP(B77,'[7]1.1'!$B$5:$V$89,21,FALSE)</f>
        <v>73</v>
      </c>
      <c r="B77" s="142" t="s">
        <v>82</v>
      </c>
      <c r="C77" s="127">
        <v>185900556.99000001</v>
      </c>
      <c r="D77" s="127">
        <v>141531372.69</v>
      </c>
      <c r="E77" s="102">
        <f t="shared" si="3"/>
        <v>-0.23867160496128437</v>
      </c>
      <c r="F77" s="171">
        <f t="shared" si="4"/>
        <v>0</v>
      </c>
      <c r="G77" s="137">
        <f t="shared" si="5"/>
        <v>1</v>
      </c>
    </row>
    <row r="78" spans="1:7" ht="15.75" x14ac:dyDescent="0.25">
      <c r="A78" s="128">
        <f t="array" ref="A78">VLOOKUP(B78,'[7]1.1'!$B$5:$V$89,21,FALSE)</f>
        <v>74</v>
      </c>
      <c r="B78" s="142" t="s">
        <v>83</v>
      </c>
      <c r="C78" s="127">
        <v>4984022.46</v>
      </c>
      <c r="D78" s="127">
        <v>4525391.2</v>
      </c>
      <c r="E78" s="102">
        <f t="shared" si="3"/>
        <v>-9.2020303616368496E-2</v>
      </c>
      <c r="F78" s="171">
        <f t="shared" si="4"/>
        <v>0</v>
      </c>
      <c r="G78" s="137">
        <f t="shared" si="5"/>
        <v>1</v>
      </c>
    </row>
    <row r="79" spans="1:7" ht="15.75" x14ac:dyDescent="0.25">
      <c r="A79" s="128">
        <f t="array" ref="A79">VLOOKUP(B79,'[7]1.1'!$B$5:$V$89,21,FALSE)</f>
        <v>75</v>
      </c>
      <c r="B79" s="142" t="s">
        <v>84</v>
      </c>
      <c r="C79" s="127">
        <v>45616746.960000001</v>
      </c>
      <c r="D79" s="127">
        <v>30864254.98</v>
      </c>
      <c r="E79" s="102">
        <f t="shared" si="3"/>
        <v>-0.32340078947181461</v>
      </c>
      <c r="F79" s="171">
        <f t="shared" si="4"/>
        <v>0</v>
      </c>
      <c r="G79" s="137">
        <f t="shared" si="5"/>
        <v>1</v>
      </c>
    </row>
    <row r="80" spans="1:7" ht="15.75" x14ac:dyDescent="0.25">
      <c r="A80" s="128">
        <f t="array" ref="A80">VLOOKUP(B80,'[7]1.1'!$B$5:$V$89,21,FALSE)</f>
        <v>76</v>
      </c>
      <c r="B80" s="142" t="s">
        <v>85</v>
      </c>
      <c r="C80" s="127">
        <v>27616233.989999998</v>
      </c>
      <c r="D80" s="127">
        <v>26403890.02</v>
      </c>
      <c r="E80" s="102">
        <f t="shared" si="3"/>
        <v>-4.3899684889655691E-2</v>
      </c>
      <c r="F80" s="171">
        <f t="shared" si="4"/>
        <v>0</v>
      </c>
      <c r="G80" s="137">
        <f t="shared" si="5"/>
        <v>1</v>
      </c>
    </row>
    <row r="81" spans="1:7" ht="15.75" x14ac:dyDescent="0.25">
      <c r="A81" s="128">
        <f t="array" ref="A81">VLOOKUP(B81,'[7]1.1'!$B$5:$V$89,21,FALSE)</f>
        <v>77</v>
      </c>
      <c r="B81" s="142" t="s">
        <v>86</v>
      </c>
      <c r="C81" s="127">
        <v>24837599774.84</v>
      </c>
      <c r="D81" s="127">
        <v>16432678993.860001</v>
      </c>
      <c r="E81" s="102">
        <f t="shared" si="3"/>
        <v>-0.33839504852212082</v>
      </c>
      <c r="F81" s="171">
        <f t="shared" si="4"/>
        <v>0</v>
      </c>
      <c r="G81" s="137">
        <f t="shared" si="5"/>
        <v>1</v>
      </c>
    </row>
    <row r="82" spans="1:7" ht="15.75" x14ac:dyDescent="0.25">
      <c r="A82" s="128">
        <f t="array" ref="A82">VLOOKUP(B82,'[7]1.1'!$B$5:$V$89,21,FALSE)</f>
        <v>78</v>
      </c>
      <c r="B82" s="142" t="s">
        <v>87</v>
      </c>
      <c r="C82" s="127">
        <v>364638615.31999999</v>
      </c>
      <c r="D82" s="127">
        <v>310380991.31999999</v>
      </c>
      <c r="E82" s="102">
        <f t="shared" si="3"/>
        <v>-0.14879834916108522</v>
      </c>
      <c r="F82" s="171">
        <f t="shared" si="4"/>
        <v>0</v>
      </c>
      <c r="G82" s="137">
        <f t="shared" si="5"/>
        <v>1</v>
      </c>
    </row>
    <row r="83" spans="1:7" ht="15.75" x14ac:dyDescent="0.25">
      <c r="A83" s="128">
        <f t="array" ref="A83">VLOOKUP(B83,'[7]1.1'!$B$5:$V$89,21,FALSE)</f>
        <v>79</v>
      </c>
      <c r="B83" s="142" t="s">
        <v>88</v>
      </c>
      <c r="C83" s="127">
        <v>1426757.96</v>
      </c>
      <c r="D83" s="127">
        <v>9230954.9399999995</v>
      </c>
      <c r="E83" s="102">
        <f t="shared" si="3"/>
        <v>5.4698815067413395</v>
      </c>
      <c r="F83" s="171">
        <f t="shared" si="4"/>
        <v>0</v>
      </c>
      <c r="G83" s="137">
        <f t="shared" si="5"/>
        <v>0</v>
      </c>
    </row>
    <row r="84" spans="1:7" ht="15.75" x14ac:dyDescent="0.25">
      <c r="A84" s="128">
        <f t="array" ref="A84">VLOOKUP(B84,'[7]1.1'!$B$5:$V$89,21,FALSE)</f>
        <v>80</v>
      </c>
      <c r="B84" s="142" t="s">
        <v>89</v>
      </c>
      <c r="C84" s="127">
        <v>36281755.479999997</v>
      </c>
      <c r="D84" s="127">
        <v>65787202.25</v>
      </c>
      <c r="E84" s="102">
        <f t="shared" si="3"/>
        <v>0.81323095808483203</v>
      </c>
      <c r="F84" s="171">
        <f t="shared" si="4"/>
        <v>0</v>
      </c>
      <c r="G84" s="137">
        <f t="shared" si="5"/>
        <v>0</v>
      </c>
    </row>
    <row r="85" spans="1:7" ht="15.75" x14ac:dyDescent="0.25">
      <c r="A85" s="128">
        <f t="array" ref="A85">VLOOKUP(B85,'[7]1.1'!$B$5:$V$89,21,FALSE)</f>
        <v>81</v>
      </c>
      <c r="B85" s="142" t="s">
        <v>90</v>
      </c>
      <c r="C85" s="127">
        <v>8813655.3900000006</v>
      </c>
      <c r="D85" s="127">
        <v>6733785.4199999999</v>
      </c>
      <c r="E85" s="102">
        <f t="shared" si="3"/>
        <v>-0.23598267438046502</v>
      </c>
      <c r="F85" s="171">
        <f t="shared" si="4"/>
        <v>0</v>
      </c>
      <c r="G85" s="137">
        <f t="shared" si="5"/>
        <v>1</v>
      </c>
    </row>
    <row r="86" spans="1:7" ht="28.5" x14ac:dyDescent="0.25">
      <c r="A86" s="128">
        <f t="array" ref="A86">VLOOKUP(B86,'[7]1.1'!$B$5:$V$89,21,FALSE)</f>
        <v>82</v>
      </c>
      <c r="B86" s="142" t="s">
        <v>91</v>
      </c>
      <c r="C86" s="127">
        <v>271515073.01999998</v>
      </c>
      <c r="D86" s="127">
        <v>299447771.67000002</v>
      </c>
      <c r="E86" s="102">
        <f t="shared" si="3"/>
        <v>0.10287715646616236</v>
      </c>
      <c r="F86" s="171">
        <f t="shared" si="4"/>
        <v>0</v>
      </c>
      <c r="G86" s="137">
        <f t="shared" si="5"/>
        <v>0</v>
      </c>
    </row>
    <row r="87" spans="1:7" ht="15.75" x14ac:dyDescent="0.25">
      <c r="A87" s="128">
        <f t="array" ref="A87">VLOOKUP(B87,'[7]1.1'!$B$5:$V$89,21,FALSE)</f>
        <v>83</v>
      </c>
      <c r="B87" s="142" t="s">
        <v>92</v>
      </c>
      <c r="C87" s="127">
        <v>2521515.02</v>
      </c>
      <c r="D87" s="127">
        <v>2819832.23</v>
      </c>
      <c r="E87" s="102">
        <f t="shared" si="3"/>
        <v>0.11830871822449028</v>
      </c>
      <c r="F87" s="171">
        <f t="shared" si="4"/>
        <v>0</v>
      </c>
      <c r="G87" s="137">
        <f t="shared" si="5"/>
        <v>0</v>
      </c>
    </row>
    <row r="88" spans="1:7" ht="15.75" x14ac:dyDescent="0.25">
      <c r="A88" s="128">
        <f t="array" ref="A88">VLOOKUP(B88,'[7]1.1'!$B$5:$V$89,21,FALSE)</f>
        <v>84</v>
      </c>
      <c r="B88" s="142" t="s">
        <v>93</v>
      </c>
      <c r="C88" s="127">
        <v>132912398.73</v>
      </c>
      <c r="D88" s="127">
        <v>139785213.41999999</v>
      </c>
      <c r="E88" s="102">
        <f t="shared" si="3"/>
        <v>5.1709357107921204E-2</v>
      </c>
      <c r="F88" s="171">
        <f t="shared" si="4"/>
        <v>0</v>
      </c>
      <c r="G88" s="137">
        <f t="shared" si="5"/>
        <v>0</v>
      </c>
    </row>
    <row r="89" spans="1:7" ht="15.75" x14ac:dyDescent="0.25">
      <c r="A89" s="128">
        <f t="array" ref="A89">VLOOKUP(B89,'[7]1.1'!$B$5:$V$89,21,FALSE)</f>
        <v>85</v>
      </c>
      <c r="B89" s="142" t="s">
        <v>94</v>
      </c>
      <c r="C89" s="127">
        <v>952690285.65999997</v>
      </c>
      <c r="D89" s="127">
        <v>671435306.90999997</v>
      </c>
      <c r="E89" s="102">
        <f t="shared" si="3"/>
        <v>-0.29522183965080906</v>
      </c>
      <c r="F89" s="171">
        <f t="shared" si="4"/>
        <v>0</v>
      </c>
      <c r="G89" s="137">
        <f t="shared" si="5"/>
        <v>1</v>
      </c>
    </row>
    <row r="90" spans="1:7" ht="15.75" thickBot="1" x14ac:dyDescent="0.3">
      <c r="A90" s="128"/>
      <c r="B90" s="164" t="s">
        <v>95</v>
      </c>
      <c r="C90" s="173">
        <f>SUM(C5:C89)</f>
        <v>40300188341.470001</v>
      </c>
      <c r="D90" s="173">
        <f>SUM(D5:D89)</f>
        <v>30243910375.749989</v>
      </c>
      <c r="E90" s="128"/>
      <c r="F90" s="162"/>
      <c r="G90" s="138"/>
    </row>
  </sheetData>
  <autoFilter ref="A3:H90">
    <sortState ref="A5:H91">
      <sortCondition ref="A4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2"/>
  <sheetViews>
    <sheetView workbookViewId="0">
      <selection activeCell="F5" sqref="F5:F89"/>
    </sheetView>
  </sheetViews>
  <sheetFormatPr defaultRowHeight="15.75" x14ac:dyDescent="0.25"/>
  <cols>
    <col min="1" max="1" width="5" customWidth="1"/>
    <col min="2" max="2" width="50.875" customWidth="1"/>
    <col min="3" max="3" width="18" customWidth="1"/>
    <col min="4" max="4" width="20.625" customWidth="1"/>
    <col min="5" max="5" width="16.125" customWidth="1"/>
    <col min="6" max="6" width="14.75" customWidth="1"/>
  </cols>
  <sheetData>
    <row r="1" spans="1:10" ht="37.5" customHeight="1" x14ac:dyDescent="0.25">
      <c r="A1" s="270" t="s">
        <v>249</v>
      </c>
      <c r="B1" s="270"/>
      <c r="C1" s="270"/>
      <c r="D1" s="270"/>
      <c r="E1" s="270"/>
      <c r="F1" s="270"/>
      <c r="G1" s="222"/>
      <c r="H1" s="220"/>
      <c r="I1" s="220"/>
      <c r="J1" s="220"/>
    </row>
    <row r="2" spans="1:10" ht="16.5" thickBot="1" x14ac:dyDescent="0.3">
      <c r="A2" s="252" t="s">
        <v>256</v>
      </c>
      <c r="B2" s="253"/>
      <c r="C2" s="220"/>
      <c r="D2" s="220"/>
      <c r="E2" s="220"/>
      <c r="F2" s="220"/>
      <c r="G2" s="220"/>
      <c r="H2" s="220"/>
      <c r="I2" s="220"/>
      <c r="J2" s="220"/>
    </row>
    <row r="3" spans="1:10" ht="63" x14ac:dyDescent="0.25">
      <c r="A3" s="121" t="s">
        <v>1</v>
      </c>
      <c r="B3" s="123" t="s">
        <v>96</v>
      </c>
      <c r="C3" s="121" t="s">
        <v>250</v>
      </c>
      <c r="D3" s="121" t="s">
        <v>251</v>
      </c>
      <c r="E3" s="245" t="s">
        <v>252</v>
      </c>
      <c r="F3" s="247" t="s">
        <v>6</v>
      </c>
      <c r="G3" s="221"/>
      <c r="H3" s="220"/>
      <c r="I3" s="220"/>
      <c r="J3" s="220"/>
    </row>
    <row r="4" spans="1:10" x14ac:dyDescent="0.25">
      <c r="A4" s="121">
        <v>1</v>
      </c>
      <c r="B4" s="121">
        <v>2</v>
      </c>
      <c r="C4" s="121">
        <v>3</v>
      </c>
      <c r="D4" s="121">
        <v>4</v>
      </c>
      <c r="E4" s="245" t="s">
        <v>253</v>
      </c>
      <c r="F4" s="248">
        <v>6</v>
      </c>
      <c r="G4" s="221"/>
      <c r="H4" s="220"/>
      <c r="I4" s="220"/>
      <c r="J4" s="220"/>
    </row>
    <row r="5" spans="1:10" x14ac:dyDescent="0.25">
      <c r="A5" s="121">
        <v>1</v>
      </c>
      <c r="B5" s="243" t="s">
        <v>10</v>
      </c>
      <c r="C5" s="244">
        <v>0</v>
      </c>
      <c r="D5" s="244">
        <v>0</v>
      </c>
      <c r="E5" s="246">
        <f>IFERROR(((D5-C5)/C5)/3,0)</f>
        <v>0</v>
      </c>
      <c r="F5" s="248">
        <f>IF(E5=100%,1,IF(AND(C5=0,D5=0),1,0))</f>
        <v>1</v>
      </c>
      <c r="G5" s="221"/>
      <c r="H5" s="220"/>
      <c r="I5" s="220"/>
      <c r="J5" s="220"/>
    </row>
    <row r="6" spans="1:10" x14ac:dyDescent="0.25">
      <c r="A6" s="121">
        <v>2</v>
      </c>
      <c r="B6" s="243" t="s">
        <v>11</v>
      </c>
      <c r="C6" s="244">
        <v>0</v>
      </c>
      <c r="D6" s="244">
        <v>0</v>
      </c>
      <c r="E6" s="246">
        <f t="shared" ref="E6:E69" si="0">IFERROR(((D6-C6)/C6)/3,0)</f>
        <v>0</v>
      </c>
      <c r="F6" s="248">
        <f t="shared" ref="F6:F69" si="1">IF(E6=100%,1,IF(AND(C6=0,D6=0),1,0))</f>
        <v>1</v>
      </c>
      <c r="G6" s="221"/>
      <c r="H6" s="220"/>
      <c r="I6" s="220"/>
      <c r="J6" s="220"/>
    </row>
    <row r="7" spans="1:10" x14ac:dyDescent="0.25">
      <c r="A7" s="121">
        <v>3</v>
      </c>
      <c r="B7" s="243" t="s">
        <v>12</v>
      </c>
      <c r="C7" s="244">
        <v>33.799999999999997</v>
      </c>
      <c r="D7" s="244">
        <v>43998.97</v>
      </c>
      <c r="E7" s="246">
        <f t="shared" si="0"/>
        <v>433.58155818540439</v>
      </c>
      <c r="F7" s="248">
        <f t="shared" si="1"/>
        <v>0</v>
      </c>
      <c r="G7" s="221"/>
      <c r="H7" s="220"/>
      <c r="I7" s="220"/>
      <c r="J7" s="220"/>
    </row>
    <row r="8" spans="1:10" x14ac:dyDescent="0.25">
      <c r="A8" s="121">
        <v>4</v>
      </c>
      <c r="B8" s="243" t="s">
        <v>13</v>
      </c>
      <c r="C8" s="244">
        <v>34.4</v>
      </c>
      <c r="D8" s="244">
        <v>62685.62</v>
      </c>
      <c r="E8" s="246">
        <f t="shared" si="0"/>
        <v>607.08546511627912</v>
      </c>
      <c r="F8" s="248">
        <f t="shared" si="1"/>
        <v>0</v>
      </c>
      <c r="G8" s="221"/>
      <c r="H8" s="220"/>
      <c r="I8" s="220"/>
      <c r="J8" s="220"/>
    </row>
    <row r="9" spans="1:10" x14ac:dyDescent="0.25">
      <c r="A9" s="121">
        <v>5</v>
      </c>
      <c r="B9" s="243" t="s">
        <v>14</v>
      </c>
      <c r="C9" s="244">
        <v>0</v>
      </c>
      <c r="D9" s="244">
        <v>0</v>
      </c>
      <c r="E9" s="246">
        <f t="shared" si="0"/>
        <v>0</v>
      </c>
      <c r="F9" s="248">
        <f t="shared" si="1"/>
        <v>1</v>
      </c>
      <c r="G9" s="221"/>
      <c r="H9" s="220"/>
      <c r="I9" s="220"/>
      <c r="J9" s="220"/>
    </row>
    <row r="10" spans="1:10" x14ac:dyDescent="0.25">
      <c r="A10" s="121">
        <v>6</v>
      </c>
      <c r="B10" s="243" t="s">
        <v>15</v>
      </c>
      <c r="C10" s="244">
        <v>34.200000000000003</v>
      </c>
      <c r="D10" s="244">
        <v>34125</v>
      </c>
      <c r="E10" s="246">
        <f t="shared" si="0"/>
        <v>332.26900584795322</v>
      </c>
      <c r="F10" s="248">
        <f t="shared" si="1"/>
        <v>0</v>
      </c>
      <c r="G10" s="221"/>
      <c r="H10" s="220"/>
      <c r="I10" s="220"/>
      <c r="J10" s="220"/>
    </row>
    <row r="11" spans="1:10" x14ac:dyDescent="0.25">
      <c r="A11" s="121">
        <v>7</v>
      </c>
      <c r="B11" s="243" t="s">
        <v>16</v>
      </c>
      <c r="C11" s="244">
        <v>10.6</v>
      </c>
      <c r="D11" s="244">
        <v>20343.77</v>
      </c>
      <c r="E11" s="246">
        <f t="shared" si="0"/>
        <v>639.40786163522023</v>
      </c>
      <c r="F11" s="248">
        <f t="shared" si="1"/>
        <v>0</v>
      </c>
      <c r="G11" s="221"/>
      <c r="H11" s="220"/>
      <c r="I11" s="220"/>
      <c r="J11" s="220"/>
    </row>
    <row r="12" spans="1:10" x14ac:dyDescent="0.25">
      <c r="A12" s="121">
        <v>8</v>
      </c>
      <c r="B12" s="243" t="s">
        <v>17</v>
      </c>
      <c r="C12" s="244">
        <v>41.5</v>
      </c>
      <c r="D12" s="244">
        <v>26629.75</v>
      </c>
      <c r="E12" s="246">
        <f t="shared" si="0"/>
        <v>213.56024096385542</v>
      </c>
      <c r="F12" s="248">
        <f t="shared" si="1"/>
        <v>0</v>
      </c>
      <c r="G12" s="221"/>
      <c r="H12" s="220"/>
      <c r="I12" s="220"/>
      <c r="J12" s="220"/>
    </row>
    <row r="13" spans="1:10" x14ac:dyDescent="0.25">
      <c r="A13" s="121">
        <v>9</v>
      </c>
      <c r="B13" s="243" t="s">
        <v>18</v>
      </c>
      <c r="C13" s="244">
        <v>0</v>
      </c>
      <c r="D13" s="244">
        <v>0</v>
      </c>
      <c r="E13" s="246">
        <f t="shared" si="0"/>
        <v>0</v>
      </c>
      <c r="F13" s="248">
        <f t="shared" si="1"/>
        <v>1</v>
      </c>
      <c r="G13" s="221"/>
      <c r="H13" s="220"/>
      <c r="I13" s="220"/>
      <c r="J13" s="220"/>
    </row>
    <row r="14" spans="1:10" x14ac:dyDescent="0.25">
      <c r="A14" s="121">
        <v>10</v>
      </c>
      <c r="B14" s="243" t="s">
        <v>19</v>
      </c>
      <c r="C14" s="244">
        <v>36.9</v>
      </c>
      <c r="D14" s="244">
        <v>16406.73</v>
      </c>
      <c r="E14" s="246">
        <f t="shared" si="0"/>
        <v>147.87560975609756</v>
      </c>
      <c r="F14" s="248">
        <f t="shared" si="1"/>
        <v>0</v>
      </c>
      <c r="G14" s="221"/>
      <c r="H14" s="220"/>
      <c r="I14" s="220"/>
      <c r="J14" s="220"/>
    </row>
    <row r="15" spans="1:10" x14ac:dyDescent="0.25">
      <c r="A15" s="121">
        <v>11</v>
      </c>
      <c r="B15" s="243" t="s">
        <v>20</v>
      </c>
      <c r="C15" s="244">
        <v>116.2</v>
      </c>
      <c r="D15" s="244">
        <v>86390.52</v>
      </c>
      <c r="E15" s="246">
        <f t="shared" si="0"/>
        <v>247.48800917957544</v>
      </c>
      <c r="F15" s="248">
        <f t="shared" si="1"/>
        <v>0</v>
      </c>
      <c r="G15" s="221"/>
      <c r="H15" s="220"/>
      <c r="I15" s="220"/>
      <c r="J15" s="220"/>
    </row>
    <row r="16" spans="1:10" x14ac:dyDescent="0.25">
      <c r="A16" s="121">
        <v>12</v>
      </c>
      <c r="B16" s="243" t="s">
        <v>21</v>
      </c>
      <c r="C16" s="244">
        <v>0</v>
      </c>
      <c r="D16" s="244">
        <v>16492.29</v>
      </c>
      <c r="E16" s="246">
        <f t="shared" si="0"/>
        <v>0</v>
      </c>
      <c r="F16" s="248">
        <f t="shared" si="1"/>
        <v>0</v>
      </c>
      <c r="G16" s="221"/>
      <c r="H16" s="220"/>
      <c r="I16" s="220"/>
      <c r="J16" s="220"/>
    </row>
    <row r="17" spans="1:10" x14ac:dyDescent="0.25">
      <c r="A17" s="121">
        <v>13</v>
      </c>
      <c r="B17" s="243" t="s">
        <v>22</v>
      </c>
      <c r="C17" s="244">
        <v>150</v>
      </c>
      <c r="D17" s="244">
        <v>129045.07</v>
      </c>
      <c r="E17" s="246">
        <f t="shared" si="0"/>
        <v>286.43348888888892</v>
      </c>
      <c r="F17" s="248">
        <f t="shared" si="1"/>
        <v>0</v>
      </c>
      <c r="G17" s="221"/>
      <c r="H17" s="220"/>
      <c r="I17" s="220"/>
      <c r="J17" s="220"/>
    </row>
    <row r="18" spans="1:10" x14ac:dyDescent="0.25">
      <c r="A18" s="121">
        <v>14</v>
      </c>
      <c r="B18" s="243" t="s">
        <v>23</v>
      </c>
      <c r="C18" s="244">
        <v>80</v>
      </c>
      <c r="D18" s="244">
        <v>198526.28</v>
      </c>
      <c r="E18" s="246">
        <f t="shared" si="0"/>
        <v>826.85950000000003</v>
      </c>
      <c r="F18" s="248">
        <f t="shared" si="1"/>
        <v>0</v>
      </c>
      <c r="G18" s="221"/>
      <c r="H18" s="220"/>
      <c r="I18" s="220"/>
      <c r="J18" s="220"/>
    </row>
    <row r="19" spans="1:10" x14ac:dyDescent="0.25">
      <c r="A19" s="121">
        <v>15</v>
      </c>
      <c r="B19" s="243" t="s">
        <v>24</v>
      </c>
      <c r="C19" s="244">
        <v>0</v>
      </c>
      <c r="D19" s="244">
        <v>0</v>
      </c>
      <c r="E19" s="246">
        <f t="shared" si="0"/>
        <v>0</v>
      </c>
      <c r="F19" s="248">
        <f t="shared" si="1"/>
        <v>1</v>
      </c>
      <c r="G19" s="221"/>
      <c r="H19" s="220"/>
      <c r="I19" s="220"/>
      <c r="J19" s="220"/>
    </row>
    <row r="20" spans="1:10" x14ac:dyDescent="0.25">
      <c r="A20" s="121">
        <v>16</v>
      </c>
      <c r="B20" s="243" t="s">
        <v>25</v>
      </c>
      <c r="C20" s="244">
        <v>54.5</v>
      </c>
      <c r="D20" s="244">
        <v>68241.95</v>
      </c>
      <c r="E20" s="246">
        <f t="shared" si="0"/>
        <v>417.04862385321098</v>
      </c>
      <c r="F20" s="248">
        <f t="shared" si="1"/>
        <v>0</v>
      </c>
      <c r="G20" s="221"/>
      <c r="H20" s="220"/>
      <c r="I20" s="220"/>
      <c r="J20" s="220"/>
    </row>
    <row r="21" spans="1:10" x14ac:dyDescent="0.25">
      <c r="A21" s="121">
        <v>17</v>
      </c>
      <c r="B21" s="243" t="s">
        <v>26</v>
      </c>
      <c r="C21" s="244">
        <v>48.1</v>
      </c>
      <c r="D21" s="244">
        <v>47909.79</v>
      </c>
      <c r="E21" s="246">
        <f t="shared" si="0"/>
        <v>331.68184338184341</v>
      </c>
      <c r="F21" s="248">
        <f t="shared" si="1"/>
        <v>0</v>
      </c>
      <c r="G21" s="221"/>
      <c r="H21" s="220"/>
      <c r="I21" s="220"/>
      <c r="J21" s="220"/>
    </row>
    <row r="22" spans="1:10" x14ac:dyDescent="0.25">
      <c r="A22" s="121">
        <v>18</v>
      </c>
      <c r="B22" s="243" t="s">
        <v>27</v>
      </c>
      <c r="C22" s="244">
        <v>19.2</v>
      </c>
      <c r="D22" s="244">
        <v>15979.41</v>
      </c>
      <c r="E22" s="246">
        <f t="shared" si="0"/>
        <v>277.08697916666665</v>
      </c>
      <c r="F22" s="248">
        <f t="shared" si="1"/>
        <v>0</v>
      </c>
      <c r="G22" s="221"/>
      <c r="H22" s="220"/>
      <c r="I22" s="220"/>
      <c r="J22" s="220"/>
    </row>
    <row r="23" spans="1:10" x14ac:dyDescent="0.25">
      <c r="A23" s="121">
        <v>19</v>
      </c>
      <c r="B23" s="243" t="s">
        <v>28</v>
      </c>
      <c r="C23" s="244">
        <v>0</v>
      </c>
      <c r="D23" s="244">
        <v>0</v>
      </c>
      <c r="E23" s="246">
        <f t="shared" si="0"/>
        <v>0</v>
      </c>
      <c r="F23" s="248">
        <f t="shared" si="1"/>
        <v>1</v>
      </c>
      <c r="G23" s="221"/>
      <c r="H23" s="220"/>
      <c r="I23" s="220"/>
      <c r="J23" s="220"/>
    </row>
    <row r="24" spans="1:10" x14ac:dyDescent="0.25">
      <c r="A24" s="121">
        <v>20</v>
      </c>
      <c r="B24" s="243" t="s">
        <v>29</v>
      </c>
      <c r="C24" s="244">
        <v>33.799999999999997</v>
      </c>
      <c r="D24" s="244">
        <v>0</v>
      </c>
      <c r="E24" s="246">
        <f t="shared" si="0"/>
        <v>-0.33333333333333331</v>
      </c>
      <c r="F24" s="248">
        <f t="shared" si="1"/>
        <v>0</v>
      </c>
      <c r="G24" s="221"/>
      <c r="H24" s="220"/>
      <c r="I24" s="220"/>
      <c r="J24" s="220"/>
    </row>
    <row r="25" spans="1:10" x14ac:dyDescent="0.25">
      <c r="A25" s="121">
        <v>21</v>
      </c>
      <c r="B25" s="243" t="s">
        <v>30</v>
      </c>
      <c r="C25" s="244">
        <v>87.9</v>
      </c>
      <c r="D25" s="244">
        <v>124485.66</v>
      </c>
      <c r="E25" s="246">
        <f t="shared" si="0"/>
        <v>471.73970420932875</v>
      </c>
      <c r="F25" s="248">
        <f t="shared" si="1"/>
        <v>0</v>
      </c>
      <c r="G25" s="221"/>
      <c r="H25" s="220"/>
      <c r="I25" s="220"/>
      <c r="J25" s="220"/>
    </row>
    <row r="26" spans="1:10" x14ac:dyDescent="0.25">
      <c r="A26" s="121">
        <v>22</v>
      </c>
      <c r="B26" s="243" t="s">
        <v>31</v>
      </c>
      <c r="C26" s="244">
        <v>595.29999999999995</v>
      </c>
      <c r="D26" s="244">
        <v>785555.81</v>
      </c>
      <c r="E26" s="246">
        <f t="shared" si="0"/>
        <v>439.53217425387766</v>
      </c>
      <c r="F26" s="248">
        <f t="shared" si="1"/>
        <v>0</v>
      </c>
      <c r="G26" s="221"/>
      <c r="H26" s="220"/>
      <c r="I26" s="220"/>
      <c r="J26" s="220"/>
    </row>
    <row r="27" spans="1:10" x14ac:dyDescent="0.25">
      <c r="A27" s="121">
        <v>23</v>
      </c>
      <c r="B27" s="243" t="s">
        <v>32</v>
      </c>
      <c r="C27" s="244">
        <v>0</v>
      </c>
      <c r="D27" s="244">
        <v>0</v>
      </c>
      <c r="E27" s="246">
        <f t="shared" si="0"/>
        <v>0</v>
      </c>
      <c r="F27" s="248">
        <f t="shared" si="1"/>
        <v>1</v>
      </c>
      <c r="G27" s="221"/>
      <c r="H27" s="220"/>
      <c r="I27" s="220"/>
      <c r="J27" s="220"/>
    </row>
    <row r="28" spans="1:10" x14ac:dyDescent="0.25">
      <c r="A28" s="121">
        <v>24</v>
      </c>
      <c r="B28" s="243" t="s">
        <v>33</v>
      </c>
      <c r="C28" s="244">
        <v>0</v>
      </c>
      <c r="D28" s="244">
        <v>0</v>
      </c>
      <c r="E28" s="246">
        <f t="shared" si="0"/>
        <v>0</v>
      </c>
      <c r="F28" s="248">
        <f t="shared" si="1"/>
        <v>1</v>
      </c>
      <c r="G28" s="221"/>
      <c r="H28" s="220"/>
      <c r="I28" s="220"/>
      <c r="J28" s="220"/>
    </row>
    <row r="29" spans="1:10" x14ac:dyDescent="0.25">
      <c r="A29" s="121">
        <v>25</v>
      </c>
      <c r="B29" s="243" t="s">
        <v>34</v>
      </c>
      <c r="C29" s="244">
        <v>255.6</v>
      </c>
      <c r="D29" s="244">
        <v>452890.66</v>
      </c>
      <c r="E29" s="246">
        <f t="shared" si="0"/>
        <v>590.29089723526351</v>
      </c>
      <c r="F29" s="248">
        <f t="shared" si="1"/>
        <v>0</v>
      </c>
      <c r="G29" s="221"/>
      <c r="H29" s="220"/>
      <c r="I29" s="220"/>
      <c r="J29" s="220"/>
    </row>
    <row r="30" spans="1:10" x14ac:dyDescent="0.25">
      <c r="A30" s="121">
        <v>26</v>
      </c>
      <c r="B30" s="243" t="s">
        <v>35</v>
      </c>
      <c r="C30" s="244">
        <v>282.89999999999998</v>
      </c>
      <c r="D30" s="244">
        <v>611152.78</v>
      </c>
      <c r="E30" s="246">
        <f t="shared" si="0"/>
        <v>719.77127371273718</v>
      </c>
      <c r="F30" s="248">
        <f t="shared" si="1"/>
        <v>0</v>
      </c>
      <c r="G30" s="221"/>
      <c r="H30" s="220"/>
      <c r="I30" s="220"/>
      <c r="J30" s="220"/>
    </row>
    <row r="31" spans="1:10" x14ac:dyDescent="0.25">
      <c r="A31" s="121">
        <v>27</v>
      </c>
      <c r="B31" s="243" t="s">
        <v>36</v>
      </c>
      <c r="C31" s="244">
        <v>261</v>
      </c>
      <c r="D31" s="244">
        <v>97552.26</v>
      </c>
      <c r="E31" s="246">
        <f t="shared" si="0"/>
        <v>124.25448275862068</v>
      </c>
      <c r="F31" s="248">
        <f t="shared" si="1"/>
        <v>0</v>
      </c>
      <c r="G31" s="221"/>
      <c r="H31" s="220"/>
      <c r="I31" s="220"/>
      <c r="J31" s="220"/>
    </row>
    <row r="32" spans="1:10" x14ac:dyDescent="0.25">
      <c r="A32" s="121">
        <v>28</v>
      </c>
      <c r="B32" s="243" t="s">
        <v>37</v>
      </c>
      <c r="C32" s="244">
        <v>54.9</v>
      </c>
      <c r="D32" s="244">
        <v>59608.26</v>
      </c>
      <c r="E32" s="246">
        <f t="shared" si="0"/>
        <v>361.58688524590167</v>
      </c>
      <c r="F32" s="248">
        <f t="shared" si="1"/>
        <v>0</v>
      </c>
      <c r="G32" s="221"/>
      <c r="H32" s="220"/>
      <c r="I32" s="220"/>
      <c r="J32" s="220"/>
    </row>
    <row r="33" spans="1:10" x14ac:dyDescent="0.25">
      <c r="A33" s="121">
        <v>29</v>
      </c>
      <c r="B33" s="243" t="s">
        <v>38</v>
      </c>
      <c r="C33" s="244">
        <v>0</v>
      </c>
      <c r="D33" s="244">
        <v>0</v>
      </c>
      <c r="E33" s="246">
        <f t="shared" si="0"/>
        <v>0</v>
      </c>
      <c r="F33" s="248">
        <f t="shared" si="1"/>
        <v>1</v>
      </c>
      <c r="G33" s="221"/>
      <c r="H33" s="220"/>
      <c r="I33" s="220"/>
      <c r="J33" s="220"/>
    </row>
    <row r="34" spans="1:10" x14ac:dyDescent="0.25">
      <c r="A34" s="121">
        <v>30</v>
      </c>
      <c r="B34" s="243" t="s">
        <v>39</v>
      </c>
      <c r="C34" s="244">
        <v>106.4</v>
      </c>
      <c r="D34" s="244">
        <v>58624.59</v>
      </c>
      <c r="E34" s="246">
        <f t="shared" si="0"/>
        <v>183.32766290726815</v>
      </c>
      <c r="F34" s="248">
        <f t="shared" si="1"/>
        <v>0</v>
      </c>
      <c r="G34" s="221"/>
      <c r="H34" s="220"/>
      <c r="I34" s="220"/>
      <c r="J34" s="220"/>
    </row>
    <row r="35" spans="1:10" x14ac:dyDescent="0.25">
      <c r="A35" s="121">
        <v>31</v>
      </c>
      <c r="B35" s="243" t="s">
        <v>40</v>
      </c>
      <c r="C35" s="244">
        <v>0</v>
      </c>
      <c r="D35" s="244">
        <v>0</v>
      </c>
      <c r="E35" s="246">
        <f t="shared" si="0"/>
        <v>0</v>
      </c>
      <c r="F35" s="248">
        <f t="shared" si="1"/>
        <v>1</v>
      </c>
      <c r="G35" s="221"/>
      <c r="H35" s="220"/>
      <c r="I35" s="220"/>
      <c r="J35" s="220"/>
    </row>
    <row r="36" spans="1:10" ht="31.5" x14ac:dyDescent="0.25">
      <c r="A36" s="121">
        <v>32</v>
      </c>
      <c r="B36" s="243" t="s">
        <v>41</v>
      </c>
      <c r="C36" s="244">
        <v>292.3</v>
      </c>
      <c r="D36" s="244">
        <v>627773.17000000004</v>
      </c>
      <c r="E36" s="246">
        <f t="shared" si="0"/>
        <v>715.56719124187475</v>
      </c>
      <c r="F36" s="248">
        <f t="shared" si="1"/>
        <v>0</v>
      </c>
      <c r="G36" s="221"/>
      <c r="H36" s="220"/>
      <c r="I36" s="220"/>
      <c r="J36" s="220"/>
    </row>
    <row r="37" spans="1:10" x14ac:dyDescent="0.25">
      <c r="A37" s="121">
        <v>33</v>
      </c>
      <c r="B37" s="243" t="s">
        <v>42</v>
      </c>
      <c r="C37" s="244">
        <v>27.3</v>
      </c>
      <c r="D37" s="244">
        <v>25518.37</v>
      </c>
      <c r="E37" s="246">
        <f t="shared" si="0"/>
        <v>311.24627594627594</v>
      </c>
      <c r="F37" s="248">
        <f t="shared" si="1"/>
        <v>0</v>
      </c>
      <c r="G37" s="221"/>
      <c r="H37" s="220"/>
      <c r="I37" s="220"/>
      <c r="J37" s="220"/>
    </row>
    <row r="38" spans="1:10" x14ac:dyDescent="0.25">
      <c r="A38" s="121">
        <v>34</v>
      </c>
      <c r="B38" s="243" t="s">
        <v>43</v>
      </c>
      <c r="C38" s="244">
        <v>0</v>
      </c>
      <c r="D38" s="244">
        <v>165488.60999999999</v>
      </c>
      <c r="E38" s="246">
        <f t="shared" si="0"/>
        <v>0</v>
      </c>
      <c r="F38" s="248">
        <f t="shared" si="1"/>
        <v>0</v>
      </c>
      <c r="G38" s="221"/>
      <c r="H38" s="220"/>
      <c r="I38" s="220"/>
      <c r="J38" s="220"/>
    </row>
    <row r="39" spans="1:10" x14ac:dyDescent="0.25">
      <c r="A39" s="121">
        <v>35</v>
      </c>
      <c r="B39" s="243" t="s">
        <v>44</v>
      </c>
      <c r="C39" s="244">
        <v>68.900000000000006</v>
      </c>
      <c r="D39" s="244">
        <v>63624.77</v>
      </c>
      <c r="E39" s="246">
        <f t="shared" si="0"/>
        <v>307.47880986937588</v>
      </c>
      <c r="F39" s="248">
        <f t="shared" si="1"/>
        <v>0</v>
      </c>
      <c r="G39" s="221"/>
      <c r="H39" s="220"/>
      <c r="I39" s="220"/>
      <c r="J39" s="220"/>
    </row>
    <row r="40" spans="1:10" x14ac:dyDescent="0.25">
      <c r="A40" s="121">
        <v>36</v>
      </c>
      <c r="B40" s="243" t="s">
        <v>45</v>
      </c>
      <c r="C40" s="244">
        <v>178.5</v>
      </c>
      <c r="D40" s="244">
        <v>242542.26</v>
      </c>
      <c r="E40" s="246">
        <f t="shared" si="0"/>
        <v>452.59338935574232</v>
      </c>
      <c r="F40" s="248">
        <f t="shared" si="1"/>
        <v>0</v>
      </c>
      <c r="G40" s="221"/>
      <c r="H40" s="220"/>
      <c r="I40" s="220"/>
      <c r="J40" s="220"/>
    </row>
    <row r="41" spans="1:10" x14ac:dyDescent="0.25">
      <c r="A41" s="121">
        <v>37</v>
      </c>
      <c r="B41" s="243" t="s">
        <v>46</v>
      </c>
      <c r="C41" s="244">
        <v>225.4</v>
      </c>
      <c r="D41" s="244">
        <v>299004.83</v>
      </c>
      <c r="E41" s="246">
        <f t="shared" si="0"/>
        <v>441.85068027210883</v>
      </c>
      <c r="F41" s="248">
        <f t="shared" si="1"/>
        <v>0</v>
      </c>
      <c r="G41" s="221"/>
      <c r="H41" s="220"/>
      <c r="I41" s="220"/>
      <c r="J41" s="220"/>
    </row>
    <row r="42" spans="1:10" x14ac:dyDescent="0.25">
      <c r="A42" s="121">
        <v>38</v>
      </c>
      <c r="B42" s="243" t="s">
        <v>47</v>
      </c>
      <c r="C42" s="244">
        <v>59.3</v>
      </c>
      <c r="D42" s="244">
        <v>54615.32</v>
      </c>
      <c r="E42" s="246">
        <f t="shared" si="0"/>
        <v>306.66677908937606</v>
      </c>
      <c r="F42" s="248">
        <f t="shared" si="1"/>
        <v>0</v>
      </c>
      <c r="G42" s="221"/>
      <c r="H42" s="220"/>
      <c r="I42" s="220"/>
      <c r="J42" s="220"/>
    </row>
    <row r="43" spans="1:10" x14ac:dyDescent="0.25">
      <c r="A43" s="121">
        <v>39</v>
      </c>
      <c r="B43" s="243" t="s">
        <v>48</v>
      </c>
      <c r="C43" s="244">
        <v>43.2</v>
      </c>
      <c r="D43" s="244">
        <v>47097.32</v>
      </c>
      <c r="E43" s="246">
        <f t="shared" si="0"/>
        <v>363.07191358024693</v>
      </c>
      <c r="F43" s="248">
        <f t="shared" si="1"/>
        <v>0</v>
      </c>
      <c r="G43" s="221"/>
      <c r="H43" s="220"/>
      <c r="I43" s="220"/>
      <c r="J43" s="220"/>
    </row>
    <row r="44" spans="1:10" x14ac:dyDescent="0.25">
      <c r="A44" s="121">
        <v>40</v>
      </c>
      <c r="B44" s="243" t="s">
        <v>49</v>
      </c>
      <c r="C44" s="244">
        <v>1151.2</v>
      </c>
      <c r="D44" s="244">
        <v>776102.29</v>
      </c>
      <c r="E44" s="246">
        <f t="shared" si="0"/>
        <v>224.38935892981237</v>
      </c>
      <c r="F44" s="248">
        <f t="shared" si="1"/>
        <v>0</v>
      </c>
      <c r="G44" s="221"/>
      <c r="H44" s="220"/>
      <c r="I44" s="220"/>
      <c r="J44" s="220"/>
    </row>
    <row r="45" spans="1:10" x14ac:dyDescent="0.25">
      <c r="A45" s="121">
        <v>41</v>
      </c>
      <c r="B45" s="243" t="s">
        <v>50</v>
      </c>
      <c r="C45" s="244">
        <v>0</v>
      </c>
      <c r="D45" s="244">
        <v>0</v>
      </c>
      <c r="E45" s="246">
        <f t="shared" si="0"/>
        <v>0</v>
      </c>
      <c r="F45" s="248">
        <f t="shared" si="1"/>
        <v>1</v>
      </c>
      <c r="G45" s="221"/>
      <c r="H45" s="220"/>
      <c r="I45" s="220"/>
      <c r="J45" s="220"/>
    </row>
    <row r="46" spans="1:10" x14ac:dyDescent="0.25">
      <c r="A46" s="121">
        <v>42</v>
      </c>
      <c r="B46" s="243" t="s">
        <v>51</v>
      </c>
      <c r="C46" s="244">
        <v>0</v>
      </c>
      <c r="D46" s="244">
        <v>0</v>
      </c>
      <c r="E46" s="246">
        <f t="shared" si="0"/>
        <v>0</v>
      </c>
      <c r="F46" s="248">
        <f t="shared" si="1"/>
        <v>1</v>
      </c>
      <c r="G46" s="221"/>
      <c r="H46" s="220"/>
      <c r="I46" s="220"/>
      <c r="J46" s="220"/>
    </row>
    <row r="47" spans="1:10" x14ac:dyDescent="0.25">
      <c r="A47" s="121">
        <v>43</v>
      </c>
      <c r="B47" s="243" t="s">
        <v>52</v>
      </c>
      <c r="C47" s="244">
        <v>104.4</v>
      </c>
      <c r="D47" s="244">
        <v>77827.62</v>
      </c>
      <c r="E47" s="246">
        <f t="shared" si="0"/>
        <v>248.15842911877394</v>
      </c>
      <c r="F47" s="248">
        <f t="shared" si="1"/>
        <v>0</v>
      </c>
      <c r="G47" s="221"/>
      <c r="H47" s="220"/>
      <c r="I47" s="220"/>
      <c r="J47" s="220"/>
    </row>
    <row r="48" spans="1:10" x14ac:dyDescent="0.25">
      <c r="A48" s="121">
        <v>44</v>
      </c>
      <c r="B48" s="243" t="s">
        <v>53</v>
      </c>
      <c r="C48" s="244">
        <v>273.2</v>
      </c>
      <c r="D48" s="244">
        <v>146753.85999999999</v>
      </c>
      <c r="E48" s="246">
        <f t="shared" si="0"/>
        <v>178.7221327476818</v>
      </c>
      <c r="F48" s="248">
        <f t="shared" si="1"/>
        <v>0</v>
      </c>
      <c r="G48" s="221"/>
      <c r="H48" s="220"/>
      <c r="I48" s="220"/>
      <c r="J48" s="220"/>
    </row>
    <row r="49" spans="1:10" x14ac:dyDescent="0.25">
      <c r="A49" s="121">
        <v>45</v>
      </c>
      <c r="B49" s="243" t="s">
        <v>54</v>
      </c>
      <c r="C49" s="244">
        <v>571</v>
      </c>
      <c r="D49" s="244">
        <v>997830.26</v>
      </c>
      <c r="E49" s="246">
        <f t="shared" si="0"/>
        <v>582.17119673088143</v>
      </c>
      <c r="F49" s="248">
        <f t="shared" si="1"/>
        <v>0</v>
      </c>
      <c r="G49" s="221"/>
      <c r="H49" s="220"/>
      <c r="I49" s="220"/>
      <c r="J49" s="220"/>
    </row>
    <row r="50" spans="1:10" x14ac:dyDescent="0.25">
      <c r="A50" s="121">
        <v>46</v>
      </c>
      <c r="B50" s="243" t="s">
        <v>55</v>
      </c>
      <c r="C50" s="244">
        <v>33.799999999999997</v>
      </c>
      <c r="D50" s="244">
        <v>0</v>
      </c>
      <c r="E50" s="246">
        <f t="shared" si="0"/>
        <v>-0.33333333333333331</v>
      </c>
      <c r="F50" s="248">
        <f t="shared" si="1"/>
        <v>0</v>
      </c>
      <c r="G50" s="221"/>
      <c r="H50" s="220"/>
      <c r="I50" s="220"/>
      <c r="J50" s="220"/>
    </row>
    <row r="51" spans="1:10" x14ac:dyDescent="0.25">
      <c r="A51" s="121">
        <v>47</v>
      </c>
      <c r="B51" s="243" t="s">
        <v>56</v>
      </c>
      <c r="C51" s="244">
        <v>25.5</v>
      </c>
      <c r="D51" s="244">
        <v>24619.08</v>
      </c>
      <c r="E51" s="246">
        <f t="shared" si="0"/>
        <v>321.48470588235296</v>
      </c>
      <c r="F51" s="248">
        <f t="shared" si="1"/>
        <v>0</v>
      </c>
      <c r="G51" s="221"/>
      <c r="H51" s="220"/>
      <c r="I51" s="220"/>
      <c r="J51" s="220"/>
    </row>
    <row r="52" spans="1:10" x14ac:dyDescent="0.25">
      <c r="A52" s="121">
        <v>48</v>
      </c>
      <c r="B52" s="243" t="s">
        <v>57</v>
      </c>
      <c r="C52" s="244">
        <v>191.1</v>
      </c>
      <c r="D52" s="244">
        <v>173293.72</v>
      </c>
      <c r="E52" s="246">
        <f t="shared" si="0"/>
        <v>301.94072911215767</v>
      </c>
      <c r="F52" s="248">
        <f t="shared" si="1"/>
        <v>0</v>
      </c>
      <c r="G52" s="221"/>
      <c r="H52" s="220"/>
      <c r="I52" s="220"/>
      <c r="J52" s="220"/>
    </row>
    <row r="53" spans="1:10" x14ac:dyDescent="0.25">
      <c r="A53" s="121">
        <v>49</v>
      </c>
      <c r="B53" s="243" t="s">
        <v>58</v>
      </c>
      <c r="C53" s="244">
        <v>0</v>
      </c>
      <c r="D53" s="244">
        <v>0</v>
      </c>
      <c r="E53" s="246">
        <f t="shared" si="0"/>
        <v>0</v>
      </c>
      <c r="F53" s="248">
        <f t="shared" si="1"/>
        <v>1</v>
      </c>
      <c r="G53" s="221"/>
      <c r="H53" s="220"/>
      <c r="I53" s="220"/>
      <c r="J53" s="220"/>
    </row>
    <row r="54" spans="1:10" x14ac:dyDescent="0.25">
      <c r="A54" s="121">
        <v>50</v>
      </c>
      <c r="B54" s="243" t="s">
        <v>59</v>
      </c>
      <c r="C54" s="244">
        <v>131.30000000000001</v>
      </c>
      <c r="D54" s="244">
        <v>92177.94</v>
      </c>
      <c r="E54" s="246">
        <f t="shared" si="0"/>
        <v>233.68022340695606</v>
      </c>
      <c r="F54" s="248">
        <f t="shared" si="1"/>
        <v>0</v>
      </c>
      <c r="G54" s="221"/>
      <c r="H54" s="220"/>
      <c r="I54" s="220"/>
      <c r="J54" s="220"/>
    </row>
    <row r="55" spans="1:10" x14ac:dyDescent="0.25">
      <c r="A55" s="121">
        <v>51</v>
      </c>
      <c r="B55" s="243" t="s">
        <v>60</v>
      </c>
      <c r="C55" s="244">
        <v>1.5</v>
      </c>
      <c r="D55" s="244">
        <v>914.46</v>
      </c>
      <c r="E55" s="246">
        <f t="shared" si="0"/>
        <v>202.88</v>
      </c>
      <c r="F55" s="248">
        <f t="shared" si="1"/>
        <v>0</v>
      </c>
      <c r="G55" s="221"/>
      <c r="H55" s="220"/>
      <c r="I55" s="220"/>
      <c r="J55" s="220"/>
    </row>
    <row r="56" spans="1:10" x14ac:dyDescent="0.25">
      <c r="A56" s="121">
        <v>52</v>
      </c>
      <c r="B56" s="243" t="s">
        <v>61</v>
      </c>
      <c r="C56" s="244">
        <v>0</v>
      </c>
      <c r="D56" s="244">
        <v>0</v>
      </c>
      <c r="E56" s="246">
        <f t="shared" si="0"/>
        <v>0</v>
      </c>
      <c r="F56" s="248">
        <f t="shared" si="1"/>
        <v>1</v>
      </c>
      <c r="G56" s="221"/>
      <c r="H56" s="220"/>
      <c r="I56" s="220"/>
      <c r="J56" s="220"/>
    </row>
    <row r="57" spans="1:10" x14ac:dyDescent="0.25">
      <c r="A57" s="121">
        <v>53</v>
      </c>
      <c r="B57" s="243" t="s">
        <v>62</v>
      </c>
      <c r="C57" s="244">
        <v>0</v>
      </c>
      <c r="D57" s="244">
        <v>0</v>
      </c>
      <c r="E57" s="246">
        <f t="shared" si="0"/>
        <v>0</v>
      </c>
      <c r="F57" s="248">
        <f t="shared" si="1"/>
        <v>1</v>
      </c>
      <c r="G57" s="221"/>
      <c r="H57" s="220"/>
      <c r="I57" s="220"/>
      <c r="J57" s="220"/>
    </row>
    <row r="58" spans="1:10" x14ac:dyDescent="0.25">
      <c r="A58" s="121">
        <v>54</v>
      </c>
      <c r="B58" s="243" t="s">
        <v>63</v>
      </c>
      <c r="C58" s="244">
        <v>110.3</v>
      </c>
      <c r="D58" s="244">
        <v>101265.7</v>
      </c>
      <c r="E58" s="246">
        <f t="shared" si="0"/>
        <v>305.69779389543669</v>
      </c>
      <c r="F58" s="248">
        <f t="shared" si="1"/>
        <v>0</v>
      </c>
      <c r="G58" s="221"/>
      <c r="H58" s="220"/>
      <c r="I58" s="220"/>
      <c r="J58" s="220"/>
    </row>
    <row r="59" spans="1:10" x14ac:dyDescent="0.25">
      <c r="A59" s="121">
        <v>55</v>
      </c>
      <c r="B59" s="243" t="s">
        <v>64</v>
      </c>
      <c r="C59" s="244">
        <v>0</v>
      </c>
      <c r="D59" s="244">
        <v>0</v>
      </c>
      <c r="E59" s="246">
        <f t="shared" si="0"/>
        <v>0</v>
      </c>
      <c r="F59" s="248">
        <f t="shared" si="1"/>
        <v>1</v>
      </c>
      <c r="G59" s="221"/>
      <c r="H59" s="220"/>
      <c r="I59" s="220"/>
      <c r="J59" s="220"/>
    </row>
    <row r="60" spans="1:10" x14ac:dyDescent="0.25">
      <c r="A60" s="121">
        <v>56</v>
      </c>
      <c r="B60" s="243" t="s">
        <v>65</v>
      </c>
      <c r="C60" s="244">
        <v>24</v>
      </c>
      <c r="D60" s="244">
        <v>42946.82</v>
      </c>
      <c r="E60" s="246">
        <f t="shared" si="0"/>
        <v>596.15027777777777</v>
      </c>
      <c r="F60" s="248">
        <f t="shared" si="1"/>
        <v>0</v>
      </c>
      <c r="G60" s="221"/>
      <c r="H60" s="220"/>
      <c r="I60" s="220"/>
      <c r="J60" s="220"/>
    </row>
    <row r="61" spans="1:10" x14ac:dyDescent="0.25">
      <c r="A61" s="121">
        <v>57</v>
      </c>
      <c r="B61" s="243" t="s">
        <v>66</v>
      </c>
      <c r="C61" s="244">
        <v>0</v>
      </c>
      <c r="D61" s="244">
        <v>0</v>
      </c>
      <c r="E61" s="246">
        <f t="shared" si="0"/>
        <v>0</v>
      </c>
      <c r="F61" s="248">
        <f t="shared" si="1"/>
        <v>1</v>
      </c>
      <c r="G61" s="221"/>
      <c r="H61" s="220"/>
      <c r="I61" s="220"/>
      <c r="J61" s="220"/>
    </row>
    <row r="62" spans="1:10" x14ac:dyDescent="0.25">
      <c r="A62" s="121">
        <v>58</v>
      </c>
      <c r="B62" s="243" t="s">
        <v>67</v>
      </c>
      <c r="C62" s="244">
        <v>255.5</v>
      </c>
      <c r="D62" s="244">
        <v>218254.62</v>
      </c>
      <c r="E62" s="246">
        <f t="shared" si="0"/>
        <v>284.40850619699933</v>
      </c>
      <c r="F62" s="248">
        <f t="shared" si="1"/>
        <v>0</v>
      </c>
      <c r="G62" s="221"/>
      <c r="H62" s="220"/>
      <c r="I62" s="220"/>
      <c r="J62" s="220"/>
    </row>
    <row r="63" spans="1:10" x14ac:dyDescent="0.25">
      <c r="A63" s="121">
        <v>59</v>
      </c>
      <c r="B63" s="243" t="s">
        <v>68</v>
      </c>
      <c r="C63" s="244">
        <v>126</v>
      </c>
      <c r="D63" s="244">
        <v>56775.27</v>
      </c>
      <c r="E63" s="246">
        <f t="shared" si="0"/>
        <v>149.86579365079365</v>
      </c>
      <c r="F63" s="248">
        <f t="shared" si="1"/>
        <v>0</v>
      </c>
      <c r="G63" s="221"/>
      <c r="H63" s="220"/>
      <c r="I63" s="220"/>
      <c r="J63" s="220"/>
    </row>
    <row r="64" spans="1:10" x14ac:dyDescent="0.25">
      <c r="A64" s="121">
        <v>60</v>
      </c>
      <c r="B64" s="243" t="s">
        <v>69</v>
      </c>
      <c r="C64" s="244">
        <v>54.2</v>
      </c>
      <c r="D64" s="244">
        <v>55263.35</v>
      </c>
      <c r="E64" s="246">
        <f t="shared" si="0"/>
        <v>339.53966789667896</v>
      </c>
      <c r="F64" s="248">
        <f t="shared" si="1"/>
        <v>0</v>
      </c>
      <c r="G64" s="221"/>
      <c r="H64" s="220"/>
      <c r="I64" s="220"/>
      <c r="J64" s="220"/>
    </row>
    <row r="65" spans="1:10" x14ac:dyDescent="0.25">
      <c r="A65" s="121">
        <v>61</v>
      </c>
      <c r="B65" s="243" t="s">
        <v>70</v>
      </c>
      <c r="C65" s="244">
        <v>21.1</v>
      </c>
      <c r="D65" s="244">
        <v>17379.68</v>
      </c>
      <c r="E65" s="246">
        <f t="shared" si="0"/>
        <v>274.22717219589259</v>
      </c>
      <c r="F65" s="248">
        <f t="shared" si="1"/>
        <v>0</v>
      </c>
      <c r="G65" s="221"/>
      <c r="H65" s="220"/>
      <c r="I65" s="220"/>
      <c r="J65" s="220"/>
    </row>
    <row r="66" spans="1:10" x14ac:dyDescent="0.25">
      <c r="A66" s="121">
        <v>62</v>
      </c>
      <c r="B66" s="243" t="s">
        <v>71</v>
      </c>
      <c r="C66" s="244">
        <v>116.3</v>
      </c>
      <c r="D66" s="244">
        <v>118045.09</v>
      </c>
      <c r="E66" s="246">
        <f t="shared" si="0"/>
        <v>338.00169102894813</v>
      </c>
      <c r="F66" s="248">
        <f t="shared" si="1"/>
        <v>0</v>
      </c>
      <c r="G66" s="221"/>
      <c r="H66" s="220"/>
      <c r="I66" s="220"/>
      <c r="J66" s="220"/>
    </row>
    <row r="67" spans="1:10" x14ac:dyDescent="0.25">
      <c r="A67" s="121">
        <v>63</v>
      </c>
      <c r="B67" s="243" t="s">
        <v>72</v>
      </c>
      <c r="C67" s="244">
        <v>0</v>
      </c>
      <c r="D67" s="244">
        <v>0</v>
      </c>
      <c r="E67" s="246">
        <f t="shared" si="0"/>
        <v>0</v>
      </c>
      <c r="F67" s="248">
        <f t="shared" si="1"/>
        <v>1</v>
      </c>
      <c r="G67" s="221"/>
      <c r="H67" s="220"/>
      <c r="I67" s="220"/>
      <c r="J67" s="220"/>
    </row>
    <row r="68" spans="1:10" x14ac:dyDescent="0.25">
      <c r="A68" s="121">
        <v>64</v>
      </c>
      <c r="B68" s="243" t="s">
        <v>73</v>
      </c>
      <c r="C68" s="244">
        <v>0</v>
      </c>
      <c r="D68" s="244">
        <v>0</v>
      </c>
      <c r="E68" s="246">
        <f t="shared" si="0"/>
        <v>0</v>
      </c>
      <c r="F68" s="248">
        <f t="shared" si="1"/>
        <v>1</v>
      </c>
      <c r="G68" s="221"/>
      <c r="H68" s="220"/>
      <c r="I68" s="220"/>
      <c r="J68" s="220"/>
    </row>
    <row r="69" spans="1:10" x14ac:dyDescent="0.25">
      <c r="A69" s="121">
        <v>65</v>
      </c>
      <c r="B69" s="243" t="s">
        <v>74</v>
      </c>
      <c r="C69" s="244">
        <v>123.9</v>
      </c>
      <c r="D69" s="244">
        <v>122245.27</v>
      </c>
      <c r="E69" s="246">
        <f t="shared" si="0"/>
        <v>328.54821092278718</v>
      </c>
      <c r="F69" s="248">
        <f t="shared" si="1"/>
        <v>0</v>
      </c>
      <c r="G69" s="221"/>
      <c r="H69" s="220"/>
      <c r="I69" s="220"/>
      <c r="J69" s="220"/>
    </row>
    <row r="70" spans="1:10" x14ac:dyDescent="0.25">
      <c r="A70" s="121">
        <v>66</v>
      </c>
      <c r="B70" s="243" t="s">
        <v>75</v>
      </c>
      <c r="C70" s="244">
        <v>0</v>
      </c>
      <c r="D70" s="244">
        <v>0</v>
      </c>
      <c r="E70" s="246">
        <f t="shared" ref="E70:E89" si="2">IFERROR(((D70-C70)/C70)/3,0)</f>
        <v>0</v>
      </c>
      <c r="F70" s="248">
        <f t="shared" ref="F70:F89" si="3">IF(E70=100%,1,IF(AND(C70=0,D70=0),1,0))</f>
        <v>1</v>
      </c>
      <c r="G70" s="221"/>
      <c r="H70" s="220"/>
      <c r="I70" s="220"/>
      <c r="J70" s="220"/>
    </row>
    <row r="71" spans="1:10" x14ac:dyDescent="0.25">
      <c r="A71" s="121">
        <v>67</v>
      </c>
      <c r="B71" s="243" t="s">
        <v>76</v>
      </c>
      <c r="C71" s="244">
        <v>828.1</v>
      </c>
      <c r="D71" s="244">
        <v>358224.94</v>
      </c>
      <c r="E71" s="246">
        <f t="shared" si="2"/>
        <v>143.86219055669605</v>
      </c>
      <c r="F71" s="248">
        <f t="shared" si="3"/>
        <v>0</v>
      </c>
      <c r="G71" s="221"/>
      <c r="H71" s="220"/>
      <c r="I71" s="220"/>
      <c r="J71" s="220"/>
    </row>
    <row r="72" spans="1:10" x14ac:dyDescent="0.25">
      <c r="A72" s="121">
        <v>68</v>
      </c>
      <c r="B72" s="243" t="s">
        <v>77</v>
      </c>
      <c r="C72" s="244">
        <v>0</v>
      </c>
      <c r="D72" s="244">
        <v>0</v>
      </c>
      <c r="E72" s="246">
        <f t="shared" si="2"/>
        <v>0</v>
      </c>
      <c r="F72" s="248">
        <f t="shared" si="3"/>
        <v>1</v>
      </c>
      <c r="G72" s="221"/>
      <c r="H72" s="220"/>
      <c r="I72" s="220"/>
      <c r="J72" s="220"/>
    </row>
    <row r="73" spans="1:10" x14ac:dyDescent="0.25">
      <c r="A73" s="121">
        <v>69</v>
      </c>
      <c r="B73" s="243" t="s">
        <v>78</v>
      </c>
      <c r="C73" s="244">
        <v>169.7</v>
      </c>
      <c r="D73" s="244">
        <v>164782.28</v>
      </c>
      <c r="E73" s="246">
        <f t="shared" si="2"/>
        <v>323.34036535061875</v>
      </c>
      <c r="F73" s="248">
        <f t="shared" si="3"/>
        <v>0</v>
      </c>
      <c r="G73" s="221"/>
      <c r="H73" s="220"/>
      <c r="I73" s="220"/>
      <c r="J73" s="220"/>
    </row>
    <row r="74" spans="1:10" x14ac:dyDescent="0.25">
      <c r="A74" s="121">
        <v>70</v>
      </c>
      <c r="B74" s="243" t="s">
        <v>79</v>
      </c>
      <c r="C74" s="244">
        <v>225.7</v>
      </c>
      <c r="D74" s="244">
        <v>204521.32</v>
      </c>
      <c r="E74" s="246">
        <f t="shared" si="2"/>
        <v>301.72148870181655</v>
      </c>
      <c r="F74" s="248">
        <f t="shared" si="3"/>
        <v>0</v>
      </c>
      <c r="G74" s="221"/>
      <c r="H74" s="220"/>
      <c r="I74" s="220"/>
      <c r="J74" s="220"/>
    </row>
    <row r="75" spans="1:10" x14ac:dyDescent="0.25">
      <c r="A75" s="121">
        <v>71</v>
      </c>
      <c r="B75" s="243" t="s">
        <v>80</v>
      </c>
      <c r="C75" s="244">
        <v>0</v>
      </c>
      <c r="D75" s="244">
        <v>0</v>
      </c>
      <c r="E75" s="246">
        <f t="shared" si="2"/>
        <v>0</v>
      </c>
      <c r="F75" s="248">
        <f t="shared" si="3"/>
        <v>1</v>
      </c>
      <c r="G75" s="221"/>
      <c r="H75" s="220"/>
      <c r="I75" s="220"/>
      <c r="J75" s="220"/>
    </row>
    <row r="76" spans="1:10" x14ac:dyDescent="0.25">
      <c r="A76" s="121">
        <v>72</v>
      </c>
      <c r="B76" s="243" t="s">
        <v>81</v>
      </c>
      <c r="C76" s="244">
        <v>182.4</v>
      </c>
      <c r="D76" s="244">
        <v>70828.58</v>
      </c>
      <c r="E76" s="246">
        <f t="shared" si="2"/>
        <v>129.10486111111112</v>
      </c>
      <c r="F76" s="248">
        <f t="shared" si="3"/>
        <v>0</v>
      </c>
      <c r="G76" s="221"/>
      <c r="H76" s="220"/>
      <c r="I76" s="220"/>
      <c r="J76" s="220"/>
    </row>
    <row r="77" spans="1:10" x14ac:dyDescent="0.25">
      <c r="A77" s="121">
        <v>73</v>
      </c>
      <c r="B77" s="243" t="s">
        <v>82</v>
      </c>
      <c r="C77" s="244">
        <v>0</v>
      </c>
      <c r="D77" s="244">
        <v>0</v>
      </c>
      <c r="E77" s="246">
        <f t="shared" si="2"/>
        <v>0</v>
      </c>
      <c r="F77" s="248">
        <f t="shared" si="3"/>
        <v>1</v>
      </c>
      <c r="G77" s="221"/>
      <c r="H77" s="220"/>
      <c r="I77" s="220"/>
      <c r="J77" s="220"/>
    </row>
    <row r="78" spans="1:10" x14ac:dyDescent="0.25">
      <c r="A78" s="121">
        <v>74</v>
      </c>
      <c r="B78" s="243" t="s">
        <v>83</v>
      </c>
      <c r="C78" s="244">
        <v>225</v>
      </c>
      <c r="D78" s="244">
        <v>404068.5</v>
      </c>
      <c r="E78" s="246">
        <f t="shared" si="2"/>
        <v>598.28666666666663</v>
      </c>
      <c r="F78" s="248">
        <f t="shared" si="3"/>
        <v>0</v>
      </c>
      <c r="G78" s="221"/>
      <c r="H78" s="220"/>
      <c r="I78" s="220"/>
      <c r="J78" s="220"/>
    </row>
    <row r="79" spans="1:10" x14ac:dyDescent="0.25">
      <c r="A79" s="121">
        <v>75</v>
      </c>
      <c r="B79" s="243" t="s">
        <v>84</v>
      </c>
      <c r="C79" s="244">
        <v>25.3</v>
      </c>
      <c r="D79" s="244">
        <v>189153.02</v>
      </c>
      <c r="E79" s="246">
        <f t="shared" si="2"/>
        <v>2491.8013175230567</v>
      </c>
      <c r="F79" s="248">
        <f t="shared" si="3"/>
        <v>0</v>
      </c>
      <c r="G79" s="221"/>
      <c r="H79" s="220"/>
      <c r="I79" s="220"/>
      <c r="J79" s="220"/>
    </row>
    <row r="80" spans="1:10" x14ac:dyDescent="0.25">
      <c r="A80" s="121">
        <v>76</v>
      </c>
      <c r="B80" s="243" t="s">
        <v>85</v>
      </c>
      <c r="C80" s="244">
        <v>16.100000000000001</v>
      </c>
      <c r="D80" s="244">
        <v>78300.100000000006</v>
      </c>
      <c r="E80" s="246">
        <f t="shared" si="2"/>
        <v>1620.7867494824015</v>
      </c>
      <c r="F80" s="248">
        <f t="shared" si="3"/>
        <v>0</v>
      </c>
      <c r="G80" s="221"/>
      <c r="H80" s="220"/>
      <c r="I80" s="220"/>
      <c r="J80" s="220"/>
    </row>
    <row r="81" spans="1:10" x14ac:dyDescent="0.25">
      <c r="A81" s="121">
        <v>77</v>
      </c>
      <c r="B81" s="243" t="s">
        <v>86</v>
      </c>
      <c r="C81" s="244">
        <v>0</v>
      </c>
      <c r="D81" s="244">
        <v>0</v>
      </c>
      <c r="E81" s="246">
        <f t="shared" si="2"/>
        <v>0</v>
      </c>
      <c r="F81" s="248">
        <f t="shared" si="3"/>
        <v>1</v>
      </c>
      <c r="G81" s="221"/>
      <c r="H81" s="220"/>
      <c r="I81" s="220"/>
      <c r="J81" s="220"/>
    </row>
    <row r="82" spans="1:10" x14ac:dyDescent="0.25">
      <c r="A82" s="121">
        <v>78</v>
      </c>
      <c r="B82" s="243" t="s">
        <v>87</v>
      </c>
      <c r="C82" s="244">
        <v>0</v>
      </c>
      <c r="D82" s="244">
        <v>1653.47</v>
      </c>
      <c r="E82" s="246">
        <f t="shared" si="2"/>
        <v>0</v>
      </c>
      <c r="F82" s="248">
        <f t="shared" si="3"/>
        <v>0</v>
      </c>
      <c r="G82" s="221"/>
      <c r="H82" s="220"/>
      <c r="I82" s="220"/>
      <c r="J82" s="220"/>
    </row>
    <row r="83" spans="1:10" x14ac:dyDescent="0.25">
      <c r="A83" s="121">
        <v>79</v>
      </c>
      <c r="B83" s="243" t="s">
        <v>88</v>
      </c>
      <c r="C83" s="244">
        <v>0</v>
      </c>
      <c r="D83" s="244">
        <v>0</v>
      </c>
      <c r="E83" s="246">
        <f t="shared" si="2"/>
        <v>0</v>
      </c>
      <c r="F83" s="248">
        <f t="shared" si="3"/>
        <v>1</v>
      </c>
      <c r="G83" s="221"/>
      <c r="H83" s="220"/>
      <c r="I83" s="220"/>
      <c r="J83" s="220"/>
    </row>
    <row r="84" spans="1:10" x14ac:dyDescent="0.25">
      <c r="A84" s="121">
        <v>80</v>
      </c>
      <c r="B84" s="243" t="s">
        <v>89</v>
      </c>
      <c r="C84" s="244">
        <v>112.6</v>
      </c>
      <c r="D84" s="244">
        <v>275061.2</v>
      </c>
      <c r="E84" s="246">
        <f t="shared" si="2"/>
        <v>813.9390171699232</v>
      </c>
      <c r="F84" s="248">
        <f t="shared" si="3"/>
        <v>0</v>
      </c>
      <c r="G84" s="221"/>
      <c r="H84" s="220"/>
      <c r="I84" s="220"/>
      <c r="J84" s="220"/>
    </row>
    <row r="85" spans="1:10" x14ac:dyDescent="0.25">
      <c r="A85" s="121">
        <v>81</v>
      </c>
      <c r="B85" s="243" t="s">
        <v>90</v>
      </c>
      <c r="C85" s="244">
        <v>0</v>
      </c>
      <c r="D85" s="244">
        <v>0</v>
      </c>
      <c r="E85" s="246">
        <f t="shared" si="2"/>
        <v>0</v>
      </c>
      <c r="F85" s="248">
        <f t="shared" si="3"/>
        <v>1</v>
      </c>
      <c r="G85" s="221"/>
      <c r="H85" s="220"/>
      <c r="I85" s="220"/>
      <c r="J85" s="220"/>
    </row>
    <row r="86" spans="1:10" ht="31.5" x14ac:dyDescent="0.25">
      <c r="A86" s="121">
        <v>82</v>
      </c>
      <c r="B86" s="243" t="s">
        <v>91</v>
      </c>
      <c r="C86" s="244">
        <v>0</v>
      </c>
      <c r="D86" s="244">
        <v>0</v>
      </c>
      <c r="E86" s="246">
        <f t="shared" si="2"/>
        <v>0</v>
      </c>
      <c r="F86" s="248">
        <f t="shared" si="3"/>
        <v>1</v>
      </c>
      <c r="G86" s="221"/>
      <c r="H86" s="220"/>
      <c r="I86" s="220"/>
      <c r="J86" s="220"/>
    </row>
    <row r="87" spans="1:10" x14ac:dyDescent="0.25">
      <c r="A87" s="121">
        <v>83</v>
      </c>
      <c r="B87" s="243" t="s">
        <v>92</v>
      </c>
      <c r="C87" s="244">
        <v>0</v>
      </c>
      <c r="D87" s="244">
        <v>0</v>
      </c>
      <c r="E87" s="246">
        <f t="shared" si="2"/>
        <v>0</v>
      </c>
      <c r="F87" s="248">
        <f t="shared" si="3"/>
        <v>1</v>
      </c>
      <c r="G87" s="221"/>
      <c r="H87" s="220"/>
      <c r="I87" s="220"/>
      <c r="J87" s="220"/>
    </row>
    <row r="88" spans="1:10" x14ac:dyDescent="0.25">
      <c r="A88" s="121">
        <v>84</v>
      </c>
      <c r="B88" s="243" t="s">
        <v>93</v>
      </c>
      <c r="C88" s="244">
        <v>0</v>
      </c>
      <c r="D88" s="244">
        <v>0</v>
      </c>
      <c r="E88" s="246">
        <f t="shared" si="2"/>
        <v>0</v>
      </c>
      <c r="F88" s="248">
        <f t="shared" si="3"/>
        <v>1</v>
      </c>
      <c r="G88" s="221"/>
      <c r="H88" s="220"/>
      <c r="I88" s="220"/>
      <c r="J88" s="220"/>
    </row>
    <row r="89" spans="1:10" x14ac:dyDescent="0.25">
      <c r="A89" s="121">
        <v>85</v>
      </c>
      <c r="B89" s="243" t="s">
        <v>94</v>
      </c>
      <c r="C89" s="244">
        <v>0</v>
      </c>
      <c r="D89" s="244">
        <v>0</v>
      </c>
      <c r="E89" s="246">
        <f t="shared" si="2"/>
        <v>0</v>
      </c>
      <c r="F89" s="248">
        <f t="shared" si="3"/>
        <v>1</v>
      </c>
      <c r="G89" s="221"/>
      <c r="H89" s="220"/>
      <c r="I89" s="220"/>
      <c r="J89" s="220"/>
    </row>
    <row r="90" spans="1:10" x14ac:dyDescent="0.25">
      <c r="A90" s="221"/>
      <c r="B90" s="221"/>
      <c r="C90" s="221"/>
      <c r="D90" s="221"/>
      <c r="E90" s="221"/>
      <c r="F90" s="221"/>
      <c r="G90" s="221"/>
      <c r="H90" s="220"/>
      <c r="I90" s="220"/>
      <c r="J90" s="220"/>
    </row>
    <row r="91" spans="1:10" x14ac:dyDescent="0.25">
      <c r="A91" s="220"/>
      <c r="B91" s="220"/>
      <c r="C91" s="220"/>
      <c r="D91" s="220"/>
      <c r="E91" s="220"/>
      <c r="F91" s="220"/>
      <c r="G91" s="220"/>
      <c r="H91" s="220"/>
      <c r="I91" s="220"/>
      <c r="J91" s="220"/>
    </row>
    <row r="92" spans="1:10" x14ac:dyDescent="0.25">
      <c r="A92" s="220"/>
      <c r="B92" s="220"/>
      <c r="C92" s="220"/>
      <c r="D92" s="220"/>
      <c r="E92" s="220"/>
      <c r="F92" s="220"/>
      <c r="G92" s="220"/>
      <c r="H92" s="220"/>
      <c r="I92" s="220"/>
      <c r="J92" s="220"/>
    </row>
  </sheetData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F5" sqref="F5"/>
    </sheetView>
  </sheetViews>
  <sheetFormatPr defaultColWidth="8.875" defaultRowHeight="15" x14ac:dyDescent="0.25"/>
  <cols>
    <col min="1" max="1" width="5" style="122" customWidth="1"/>
    <col min="2" max="2" width="52" style="122" customWidth="1"/>
    <col min="3" max="3" width="30.875" style="122" customWidth="1"/>
    <col min="4" max="4" width="31.5" style="122" customWidth="1"/>
    <col min="5" max="5" width="26" style="122" customWidth="1"/>
    <col min="6" max="6" width="26.125" style="122" customWidth="1"/>
    <col min="7" max="7" width="13.125" style="122" hidden="1" customWidth="1"/>
    <col min="8" max="8" width="10.125" style="122" customWidth="1"/>
    <col min="9" max="9" width="8.875" style="122"/>
    <col min="10" max="10" width="13.5" style="122" customWidth="1"/>
    <col min="11" max="16384" width="8.875" style="122"/>
  </cols>
  <sheetData>
    <row r="1" spans="1:10" ht="27" customHeight="1" x14ac:dyDescent="0.25">
      <c r="B1" s="139" t="s">
        <v>175</v>
      </c>
    </row>
    <row r="2" spans="1:10" ht="6.95" customHeight="1" thickBot="1" x14ac:dyDescent="0.3"/>
    <row r="3" spans="1:10" ht="117" customHeight="1" x14ac:dyDescent="0.25">
      <c r="A3" s="124" t="s">
        <v>1</v>
      </c>
      <c r="B3" s="123" t="s">
        <v>96</v>
      </c>
      <c r="C3" s="124" t="s">
        <v>173</v>
      </c>
      <c r="D3" s="124" t="s">
        <v>172</v>
      </c>
      <c r="E3" s="132" t="s">
        <v>174</v>
      </c>
      <c r="F3" s="135" t="s">
        <v>6</v>
      </c>
    </row>
    <row r="4" spans="1:10" x14ac:dyDescent="0.25">
      <c r="A4" s="177">
        <v>1</v>
      </c>
      <c r="B4" s="178">
        <v>2</v>
      </c>
      <c r="C4" s="124">
        <v>3</v>
      </c>
      <c r="D4" s="123">
        <v>4</v>
      </c>
      <c r="E4" s="140" t="s">
        <v>171</v>
      </c>
      <c r="F4" s="141">
        <v>6</v>
      </c>
    </row>
    <row r="5" spans="1:10" x14ac:dyDescent="0.25">
      <c r="A5" s="179">
        <v>1</v>
      </c>
      <c r="B5" s="180" t="s">
        <v>10</v>
      </c>
      <c r="C5" s="127">
        <v>0</v>
      </c>
      <c r="D5" s="127">
        <v>0</v>
      </c>
      <c r="E5" s="134">
        <f>IFERROR(D5/C5,0)</f>
        <v>0</v>
      </c>
      <c r="F5" s="137">
        <v>1</v>
      </c>
      <c r="J5" s="147"/>
    </row>
    <row r="6" spans="1:10" x14ac:dyDescent="0.25">
      <c r="A6" s="179">
        <v>2</v>
      </c>
      <c r="B6" s="181" t="s">
        <v>11</v>
      </c>
      <c r="C6" s="127">
        <v>0</v>
      </c>
      <c r="D6" s="127">
        <v>0</v>
      </c>
      <c r="E6" s="134">
        <f t="shared" ref="E6:E69" si="0">IFERROR(D6/C6,0)</f>
        <v>0</v>
      </c>
      <c r="F6" s="137">
        <v>1</v>
      </c>
      <c r="J6" s="147"/>
    </row>
    <row r="7" spans="1:10" x14ac:dyDescent="0.25">
      <c r="A7" s="179">
        <v>3</v>
      </c>
      <c r="B7" s="181" t="s">
        <v>12</v>
      </c>
      <c r="C7" s="127">
        <v>0</v>
      </c>
      <c r="D7" s="127">
        <v>0</v>
      </c>
      <c r="E7" s="134">
        <f t="shared" si="0"/>
        <v>0</v>
      </c>
      <c r="F7" s="137">
        <v>1</v>
      </c>
      <c r="J7" s="147"/>
    </row>
    <row r="8" spans="1:10" x14ac:dyDescent="0.25">
      <c r="A8" s="179">
        <v>4</v>
      </c>
      <c r="B8" s="181" t="s">
        <v>13</v>
      </c>
      <c r="C8" s="127">
        <v>3000000</v>
      </c>
      <c r="D8" s="127">
        <v>3000000</v>
      </c>
      <c r="E8" s="134">
        <f t="shared" si="0"/>
        <v>1</v>
      </c>
      <c r="F8" s="137">
        <v>0</v>
      </c>
      <c r="J8" s="147"/>
    </row>
    <row r="9" spans="1:10" x14ac:dyDescent="0.25">
      <c r="A9" s="179">
        <v>5</v>
      </c>
      <c r="B9" s="181" t="s">
        <v>14</v>
      </c>
      <c r="C9" s="127">
        <v>0</v>
      </c>
      <c r="D9" s="127">
        <v>0</v>
      </c>
      <c r="E9" s="134">
        <f t="shared" si="0"/>
        <v>0</v>
      </c>
      <c r="F9" s="137">
        <v>1</v>
      </c>
      <c r="J9" s="147"/>
    </row>
    <row r="10" spans="1:10" x14ac:dyDescent="0.25">
      <c r="A10" s="179">
        <v>6</v>
      </c>
      <c r="B10" s="181" t="s">
        <v>15</v>
      </c>
      <c r="C10" s="127">
        <v>0</v>
      </c>
      <c r="D10" s="127">
        <v>0</v>
      </c>
      <c r="E10" s="134">
        <f t="shared" si="0"/>
        <v>0</v>
      </c>
      <c r="F10" s="137">
        <v>1</v>
      </c>
      <c r="J10" s="147"/>
    </row>
    <row r="11" spans="1:10" x14ac:dyDescent="0.25">
      <c r="A11" s="179">
        <v>7</v>
      </c>
      <c r="B11" s="181" t="s">
        <v>16</v>
      </c>
      <c r="C11" s="127">
        <v>1567160.16</v>
      </c>
      <c r="D11" s="127">
        <v>1567160.16</v>
      </c>
      <c r="E11" s="134">
        <f t="shared" si="0"/>
        <v>1</v>
      </c>
      <c r="F11" s="137">
        <v>0</v>
      </c>
      <c r="J11" s="147"/>
    </row>
    <row r="12" spans="1:10" x14ac:dyDescent="0.25">
      <c r="A12" s="179">
        <v>8</v>
      </c>
      <c r="B12" s="181" t="s">
        <v>17</v>
      </c>
      <c r="C12" s="127">
        <v>49172.05</v>
      </c>
      <c r="D12" s="127">
        <v>49172.05</v>
      </c>
      <c r="E12" s="134">
        <f t="shared" si="0"/>
        <v>1</v>
      </c>
      <c r="F12" s="137">
        <v>0</v>
      </c>
      <c r="J12" s="147"/>
    </row>
    <row r="13" spans="1:10" x14ac:dyDescent="0.25">
      <c r="A13" s="179">
        <v>9</v>
      </c>
      <c r="B13" s="181" t="s">
        <v>18</v>
      </c>
      <c r="C13" s="127">
        <v>0</v>
      </c>
      <c r="D13" s="127">
        <v>0</v>
      </c>
      <c r="E13" s="134">
        <f t="shared" si="0"/>
        <v>0</v>
      </c>
      <c r="F13" s="137">
        <v>1</v>
      </c>
      <c r="J13" s="147"/>
    </row>
    <row r="14" spans="1:10" x14ac:dyDescent="0.25">
      <c r="A14" s="179">
        <v>10</v>
      </c>
      <c r="B14" s="181" t="s">
        <v>19</v>
      </c>
      <c r="C14" s="127">
        <v>0</v>
      </c>
      <c r="D14" s="127">
        <v>0</v>
      </c>
      <c r="E14" s="134">
        <f t="shared" si="0"/>
        <v>0</v>
      </c>
      <c r="F14" s="137">
        <v>1</v>
      </c>
      <c r="J14" s="147"/>
    </row>
    <row r="15" spans="1:10" x14ac:dyDescent="0.25">
      <c r="A15" s="179">
        <v>11</v>
      </c>
      <c r="B15" s="181" t="s">
        <v>20</v>
      </c>
      <c r="C15" s="127">
        <v>0</v>
      </c>
      <c r="D15" s="127">
        <v>0</v>
      </c>
      <c r="E15" s="134">
        <f t="shared" si="0"/>
        <v>0</v>
      </c>
      <c r="F15" s="137">
        <v>1</v>
      </c>
      <c r="J15" s="147"/>
    </row>
    <row r="16" spans="1:10" x14ac:dyDescent="0.25">
      <c r="A16" s="179">
        <v>12</v>
      </c>
      <c r="B16" s="181" t="s">
        <v>21</v>
      </c>
      <c r="C16" s="127">
        <v>0</v>
      </c>
      <c r="D16" s="127">
        <v>0</v>
      </c>
      <c r="E16" s="134">
        <f t="shared" si="0"/>
        <v>0</v>
      </c>
      <c r="F16" s="137">
        <v>1</v>
      </c>
      <c r="J16" s="147"/>
    </row>
    <row r="17" spans="1:10" x14ac:dyDescent="0.25">
      <c r="A17" s="179">
        <v>13</v>
      </c>
      <c r="B17" s="181" t="s">
        <v>22</v>
      </c>
      <c r="C17" s="127">
        <v>8000</v>
      </c>
      <c r="D17" s="127">
        <v>8000</v>
      </c>
      <c r="E17" s="134">
        <f t="shared" si="0"/>
        <v>1</v>
      </c>
      <c r="F17" s="137">
        <v>0</v>
      </c>
      <c r="J17" s="147"/>
    </row>
    <row r="18" spans="1:10" x14ac:dyDescent="0.25">
      <c r="A18" s="179">
        <v>14</v>
      </c>
      <c r="B18" s="181" t="s">
        <v>23</v>
      </c>
      <c r="C18" s="127">
        <v>0</v>
      </c>
      <c r="D18" s="127">
        <v>0</v>
      </c>
      <c r="E18" s="134">
        <f t="shared" si="0"/>
        <v>0</v>
      </c>
      <c r="F18" s="137">
        <v>1</v>
      </c>
      <c r="J18" s="147"/>
    </row>
    <row r="19" spans="1:10" x14ac:dyDescent="0.25">
      <c r="A19" s="179">
        <v>15</v>
      </c>
      <c r="B19" s="181" t="s">
        <v>24</v>
      </c>
      <c r="C19" s="127">
        <v>0</v>
      </c>
      <c r="D19" s="127">
        <v>0</v>
      </c>
      <c r="E19" s="134">
        <f t="shared" si="0"/>
        <v>0</v>
      </c>
      <c r="F19" s="137">
        <v>1</v>
      </c>
      <c r="J19" s="147"/>
    </row>
    <row r="20" spans="1:10" x14ac:dyDescent="0.25">
      <c r="A20" s="179">
        <v>16</v>
      </c>
      <c r="B20" s="181" t="s">
        <v>25</v>
      </c>
      <c r="C20" s="127">
        <v>0</v>
      </c>
      <c r="D20" s="127">
        <v>0</v>
      </c>
      <c r="E20" s="134">
        <f t="shared" si="0"/>
        <v>0</v>
      </c>
      <c r="F20" s="137">
        <v>1</v>
      </c>
      <c r="J20" s="147"/>
    </row>
    <row r="21" spans="1:10" x14ac:dyDescent="0.25">
      <c r="A21" s="179">
        <v>17</v>
      </c>
      <c r="B21" s="181" t="s">
        <v>26</v>
      </c>
      <c r="C21" s="127">
        <v>0</v>
      </c>
      <c r="D21" s="127">
        <v>0</v>
      </c>
      <c r="E21" s="134">
        <f t="shared" si="0"/>
        <v>0</v>
      </c>
      <c r="F21" s="137">
        <v>1</v>
      </c>
      <c r="J21" s="147"/>
    </row>
    <row r="22" spans="1:10" x14ac:dyDescent="0.25">
      <c r="A22" s="179">
        <v>18</v>
      </c>
      <c r="B22" s="181" t="s">
        <v>27</v>
      </c>
      <c r="C22" s="127">
        <v>0</v>
      </c>
      <c r="D22" s="127">
        <v>0</v>
      </c>
      <c r="E22" s="134">
        <f t="shared" si="0"/>
        <v>0</v>
      </c>
      <c r="F22" s="137">
        <v>1</v>
      </c>
      <c r="J22" s="147"/>
    </row>
    <row r="23" spans="1:10" x14ac:dyDescent="0.25">
      <c r="A23" s="179">
        <v>19</v>
      </c>
      <c r="B23" s="181" t="s">
        <v>28</v>
      </c>
      <c r="C23" s="127">
        <v>0</v>
      </c>
      <c r="D23" s="127">
        <v>0</v>
      </c>
      <c r="E23" s="134">
        <f t="shared" si="0"/>
        <v>0</v>
      </c>
      <c r="F23" s="137">
        <v>1</v>
      </c>
      <c r="J23" s="147"/>
    </row>
    <row r="24" spans="1:10" x14ac:dyDescent="0.25">
      <c r="A24" s="179">
        <v>20</v>
      </c>
      <c r="B24" s="181" t="s">
        <v>29</v>
      </c>
      <c r="C24" s="127">
        <v>0</v>
      </c>
      <c r="D24" s="127">
        <v>0</v>
      </c>
      <c r="E24" s="134">
        <f t="shared" si="0"/>
        <v>0</v>
      </c>
      <c r="F24" s="137">
        <v>1</v>
      </c>
      <c r="J24" s="147"/>
    </row>
    <row r="25" spans="1:10" x14ac:dyDescent="0.25">
      <c r="A25" s="179">
        <v>21</v>
      </c>
      <c r="B25" s="181" t="s">
        <v>30</v>
      </c>
      <c r="C25" s="127">
        <v>0</v>
      </c>
      <c r="D25" s="127">
        <v>0</v>
      </c>
      <c r="E25" s="134">
        <f t="shared" si="0"/>
        <v>0</v>
      </c>
      <c r="F25" s="137">
        <v>1</v>
      </c>
      <c r="J25" s="147"/>
    </row>
    <row r="26" spans="1:10" x14ac:dyDescent="0.25">
      <c r="A26" s="179">
        <v>22</v>
      </c>
      <c r="B26" s="181" t="s">
        <v>31</v>
      </c>
      <c r="C26" s="127">
        <v>0</v>
      </c>
      <c r="D26" s="127">
        <v>0</v>
      </c>
      <c r="E26" s="134">
        <f t="shared" si="0"/>
        <v>0</v>
      </c>
      <c r="F26" s="137">
        <v>1</v>
      </c>
      <c r="J26" s="147"/>
    </row>
    <row r="27" spans="1:10" x14ac:dyDescent="0.25">
      <c r="A27" s="179">
        <v>23</v>
      </c>
      <c r="B27" s="181" t="s">
        <v>32</v>
      </c>
      <c r="C27" s="127">
        <v>0</v>
      </c>
      <c r="D27" s="127">
        <v>0</v>
      </c>
      <c r="E27" s="134">
        <f t="shared" si="0"/>
        <v>0</v>
      </c>
      <c r="F27" s="137">
        <v>1</v>
      </c>
      <c r="J27" s="147"/>
    </row>
    <row r="28" spans="1:10" x14ac:dyDescent="0.25">
      <c r="A28" s="179">
        <v>24</v>
      </c>
      <c r="B28" s="181" t="s">
        <v>33</v>
      </c>
      <c r="C28" s="127">
        <v>0</v>
      </c>
      <c r="D28" s="127">
        <v>0</v>
      </c>
      <c r="E28" s="134">
        <f t="shared" si="0"/>
        <v>0</v>
      </c>
      <c r="F28" s="137">
        <v>1</v>
      </c>
      <c r="J28" s="147"/>
    </row>
    <row r="29" spans="1:10" x14ac:dyDescent="0.25">
      <c r="A29" s="179">
        <v>25</v>
      </c>
      <c r="B29" s="181" t="s">
        <v>34</v>
      </c>
      <c r="C29" s="127">
        <v>0</v>
      </c>
      <c r="D29" s="127">
        <v>0</v>
      </c>
      <c r="E29" s="134">
        <f t="shared" si="0"/>
        <v>0</v>
      </c>
      <c r="F29" s="137">
        <v>1</v>
      </c>
      <c r="J29" s="147"/>
    </row>
    <row r="30" spans="1:10" x14ac:dyDescent="0.25">
      <c r="A30" s="179">
        <v>26</v>
      </c>
      <c r="B30" s="181" t="s">
        <v>35</v>
      </c>
      <c r="C30" s="127">
        <v>0</v>
      </c>
      <c r="D30" s="127">
        <v>0</v>
      </c>
      <c r="E30" s="134">
        <f t="shared" si="0"/>
        <v>0</v>
      </c>
      <c r="F30" s="137">
        <v>1</v>
      </c>
      <c r="J30" s="147"/>
    </row>
    <row r="31" spans="1:10" x14ac:dyDescent="0.25">
      <c r="A31" s="179">
        <v>27</v>
      </c>
      <c r="B31" s="181" t="s">
        <v>36</v>
      </c>
      <c r="C31" s="127">
        <v>50933.279999999999</v>
      </c>
      <c r="D31" s="127">
        <v>50933.279999999999</v>
      </c>
      <c r="E31" s="134">
        <f t="shared" si="0"/>
        <v>1</v>
      </c>
      <c r="F31" s="137">
        <v>0</v>
      </c>
      <c r="J31" s="147"/>
    </row>
    <row r="32" spans="1:10" x14ac:dyDescent="0.25">
      <c r="A32" s="179">
        <v>28</v>
      </c>
      <c r="B32" s="181" t="s">
        <v>37</v>
      </c>
      <c r="C32" s="127">
        <v>4000</v>
      </c>
      <c r="D32" s="127">
        <v>2000</v>
      </c>
      <c r="E32" s="134">
        <f t="shared" si="0"/>
        <v>0.5</v>
      </c>
      <c r="F32" s="137">
        <v>1</v>
      </c>
      <c r="J32" s="147"/>
    </row>
    <row r="33" spans="1:10" x14ac:dyDescent="0.25">
      <c r="A33" s="179">
        <v>29</v>
      </c>
      <c r="B33" s="181" t="s">
        <v>38</v>
      </c>
      <c r="C33" s="127">
        <v>4000</v>
      </c>
      <c r="D33" s="127">
        <v>0</v>
      </c>
      <c r="E33" s="134">
        <f t="shared" si="0"/>
        <v>0</v>
      </c>
      <c r="F33" s="137">
        <v>1</v>
      </c>
      <c r="J33" s="147"/>
    </row>
    <row r="34" spans="1:10" x14ac:dyDescent="0.25">
      <c r="A34" s="179">
        <v>30</v>
      </c>
      <c r="B34" s="181" t="s">
        <v>39</v>
      </c>
      <c r="C34" s="127">
        <v>0</v>
      </c>
      <c r="D34" s="127">
        <v>0</v>
      </c>
      <c r="E34" s="134">
        <f t="shared" si="0"/>
        <v>0</v>
      </c>
      <c r="F34" s="137">
        <v>1</v>
      </c>
      <c r="J34" s="147"/>
    </row>
    <row r="35" spans="1:10" x14ac:dyDescent="0.25">
      <c r="A35" s="179">
        <v>31</v>
      </c>
      <c r="B35" s="181" t="s">
        <v>40</v>
      </c>
      <c r="C35" s="127">
        <v>0</v>
      </c>
      <c r="D35" s="127">
        <v>0</v>
      </c>
      <c r="E35" s="134">
        <f t="shared" si="0"/>
        <v>0</v>
      </c>
      <c r="F35" s="137">
        <v>1</v>
      </c>
      <c r="J35" s="147"/>
    </row>
    <row r="36" spans="1:10" ht="28.5" x14ac:dyDescent="0.25">
      <c r="A36" s="179">
        <v>32</v>
      </c>
      <c r="B36" s="181" t="s">
        <v>41</v>
      </c>
      <c r="C36" s="127">
        <v>0</v>
      </c>
      <c r="D36" s="127">
        <v>0</v>
      </c>
      <c r="E36" s="134">
        <f t="shared" si="0"/>
        <v>0</v>
      </c>
      <c r="F36" s="137">
        <v>1</v>
      </c>
      <c r="J36" s="147"/>
    </row>
    <row r="37" spans="1:10" x14ac:dyDescent="0.25">
      <c r="A37" s="179">
        <v>33</v>
      </c>
      <c r="B37" s="181" t="s">
        <v>42</v>
      </c>
      <c r="C37" s="127">
        <v>14871.25</v>
      </c>
      <c r="D37" s="127">
        <v>14871.25</v>
      </c>
      <c r="E37" s="134">
        <f t="shared" si="0"/>
        <v>1</v>
      </c>
      <c r="F37" s="137">
        <v>0</v>
      </c>
      <c r="J37" s="147"/>
    </row>
    <row r="38" spans="1:10" x14ac:dyDescent="0.25">
      <c r="A38" s="179">
        <v>34</v>
      </c>
      <c r="B38" s="181" t="s">
        <v>43</v>
      </c>
      <c r="C38" s="127">
        <v>0</v>
      </c>
      <c r="D38" s="127">
        <v>0</v>
      </c>
      <c r="E38" s="134">
        <f t="shared" si="0"/>
        <v>0</v>
      </c>
      <c r="F38" s="137">
        <v>1</v>
      </c>
      <c r="J38" s="147"/>
    </row>
    <row r="39" spans="1:10" x14ac:dyDescent="0.25">
      <c r="A39" s="179">
        <v>35</v>
      </c>
      <c r="B39" s="181" t="s">
        <v>44</v>
      </c>
      <c r="C39" s="127">
        <v>0</v>
      </c>
      <c r="D39" s="127">
        <v>0</v>
      </c>
      <c r="E39" s="134">
        <f t="shared" si="0"/>
        <v>0</v>
      </c>
      <c r="F39" s="137">
        <v>1</v>
      </c>
      <c r="J39" s="147"/>
    </row>
    <row r="40" spans="1:10" x14ac:dyDescent="0.25">
      <c r="A40" s="179">
        <v>36</v>
      </c>
      <c r="B40" s="181" t="s">
        <v>45</v>
      </c>
      <c r="C40" s="127">
        <v>0</v>
      </c>
      <c r="D40" s="127">
        <v>0</v>
      </c>
      <c r="E40" s="134">
        <f t="shared" si="0"/>
        <v>0</v>
      </c>
      <c r="F40" s="137">
        <v>1</v>
      </c>
      <c r="J40" s="147"/>
    </row>
    <row r="41" spans="1:10" x14ac:dyDescent="0.25">
      <c r="A41" s="179">
        <v>37</v>
      </c>
      <c r="B41" s="181" t="s">
        <v>46</v>
      </c>
      <c r="C41" s="127">
        <v>2000</v>
      </c>
      <c r="D41" s="127">
        <v>2000</v>
      </c>
      <c r="E41" s="134">
        <f t="shared" si="0"/>
        <v>1</v>
      </c>
      <c r="F41" s="137">
        <v>0</v>
      </c>
      <c r="J41" s="147"/>
    </row>
    <row r="42" spans="1:10" x14ac:dyDescent="0.25">
      <c r="A42" s="179">
        <v>38</v>
      </c>
      <c r="B42" s="181" t="s">
        <v>47</v>
      </c>
      <c r="C42" s="127">
        <v>0</v>
      </c>
      <c r="D42" s="127">
        <v>0</v>
      </c>
      <c r="E42" s="134">
        <f t="shared" si="0"/>
        <v>0</v>
      </c>
      <c r="F42" s="137">
        <v>1</v>
      </c>
      <c r="J42" s="147"/>
    </row>
    <row r="43" spans="1:10" x14ac:dyDescent="0.25">
      <c r="A43" s="179">
        <v>39</v>
      </c>
      <c r="B43" s="181" t="s">
        <v>48</v>
      </c>
      <c r="C43" s="127">
        <v>0</v>
      </c>
      <c r="D43" s="127">
        <v>0</v>
      </c>
      <c r="E43" s="134">
        <f t="shared" si="0"/>
        <v>0</v>
      </c>
      <c r="F43" s="137">
        <v>1</v>
      </c>
      <c r="J43" s="147"/>
    </row>
    <row r="44" spans="1:10" x14ac:dyDescent="0.25">
      <c r="A44" s="179">
        <v>40</v>
      </c>
      <c r="B44" s="181" t="s">
        <v>49</v>
      </c>
      <c r="C44" s="127">
        <v>0</v>
      </c>
      <c r="D44" s="127">
        <v>0</v>
      </c>
      <c r="E44" s="134">
        <f t="shared" si="0"/>
        <v>0</v>
      </c>
      <c r="F44" s="137">
        <v>1</v>
      </c>
      <c r="J44" s="147"/>
    </row>
    <row r="45" spans="1:10" x14ac:dyDescent="0.25">
      <c r="A45" s="179">
        <v>41</v>
      </c>
      <c r="B45" s="181" t="s">
        <v>50</v>
      </c>
      <c r="C45" s="127">
        <v>0</v>
      </c>
      <c r="D45" s="127">
        <v>0</v>
      </c>
      <c r="E45" s="134">
        <f t="shared" si="0"/>
        <v>0</v>
      </c>
      <c r="F45" s="137">
        <v>1</v>
      </c>
      <c r="J45" s="147"/>
    </row>
    <row r="46" spans="1:10" x14ac:dyDescent="0.25">
      <c r="A46" s="179">
        <v>42</v>
      </c>
      <c r="B46" s="181" t="s">
        <v>51</v>
      </c>
      <c r="C46" s="127">
        <v>63643.28</v>
      </c>
      <c r="D46" s="127">
        <v>63643.28</v>
      </c>
      <c r="E46" s="134">
        <f t="shared" si="0"/>
        <v>1</v>
      </c>
      <c r="F46" s="137">
        <v>0</v>
      </c>
      <c r="J46" s="147"/>
    </row>
    <row r="47" spans="1:10" x14ac:dyDescent="0.25">
      <c r="A47" s="179">
        <v>43</v>
      </c>
      <c r="B47" s="181" t="s">
        <v>52</v>
      </c>
      <c r="C47" s="127">
        <v>0</v>
      </c>
      <c r="D47" s="127">
        <v>0</v>
      </c>
      <c r="E47" s="134">
        <f t="shared" si="0"/>
        <v>0</v>
      </c>
      <c r="F47" s="137">
        <v>1</v>
      </c>
      <c r="J47" s="147"/>
    </row>
    <row r="48" spans="1:10" x14ac:dyDescent="0.25">
      <c r="A48" s="179">
        <v>44</v>
      </c>
      <c r="B48" s="181" t="s">
        <v>53</v>
      </c>
      <c r="C48" s="127">
        <v>0</v>
      </c>
      <c r="D48" s="127">
        <v>0</v>
      </c>
      <c r="E48" s="134">
        <f t="shared" si="0"/>
        <v>0</v>
      </c>
      <c r="F48" s="137">
        <v>1</v>
      </c>
      <c r="J48" s="147"/>
    </row>
    <row r="49" spans="1:10" x14ac:dyDescent="0.25">
      <c r="A49" s="179">
        <v>45</v>
      </c>
      <c r="B49" s="181" t="s">
        <v>54</v>
      </c>
      <c r="C49" s="127">
        <v>45316.32</v>
      </c>
      <c r="D49" s="127">
        <v>45316.32</v>
      </c>
      <c r="E49" s="134">
        <f t="shared" si="0"/>
        <v>1</v>
      </c>
      <c r="F49" s="137">
        <v>0</v>
      </c>
      <c r="J49" s="147"/>
    </row>
    <row r="50" spans="1:10" x14ac:dyDescent="0.25">
      <c r="A50" s="179">
        <v>46</v>
      </c>
      <c r="B50" s="181" t="s">
        <v>55</v>
      </c>
      <c r="C50" s="127">
        <v>0</v>
      </c>
      <c r="D50" s="127">
        <v>0</v>
      </c>
      <c r="E50" s="134">
        <f t="shared" si="0"/>
        <v>0</v>
      </c>
      <c r="F50" s="137">
        <v>1</v>
      </c>
      <c r="J50" s="147"/>
    </row>
    <row r="51" spans="1:10" x14ac:dyDescent="0.25">
      <c r="A51" s="179">
        <v>47</v>
      </c>
      <c r="B51" s="181" t="s">
        <v>56</v>
      </c>
      <c r="C51" s="127">
        <v>0</v>
      </c>
      <c r="D51" s="127">
        <v>0</v>
      </c>
      <c r="E51" s="134">
        <f t="shared" si="0"/>
        <v>0</v>
      </c>
      <c r="F51" s="137">
        <v>1</v>
      </c>
      <c r="J51" s="147"/>
    </row>
    <row r="52" spans="1:10" x14ac:dyDescent="0.25">
      <c r="A52" s="179">
        <v>48</v>
      </c>
      <c r="B52" s="181" t="s">
        <v>57</v>
      </c>
      <c r="C52" s="127">
        <v>0</v>
      </c>
      <c r="D52" s="127">
        <v>0</v>
      </c>
      <c r="E52" s="134">
        <f t="shared" si="0"/>
        <v>0</v>
      </c>
      <c r="F52" s="137">
        <v>1</v>
      </c>
      <c r="J52" s="147"/>
    </row>
    <row r="53" spans="1:10" x14ac:dyDescent="0.25">
      <c r="A53" s="179">
        <v>49</v>
      </c>
      <c r="B53" s="181" t="s">
        <v>58</v>
      </c>
      <c r="C53" s="127">
        <v>0</v>
      </c>
      <c r="D53" s="127">
        <v>0</v>
      </c>
      <c r="E53" s="134">
        <f t="shared" si="0"/>
        <v>0</v>
      </c>
      <c r="F53" s="137">
        <v>1</v>
      </c>
      <c r="J53" s="147"/>
    </row>
    <row r="54" spans="1:10" x14ac:dyDescent="0.25">
      <c r="A54" s="179">
        <v>50</v>
      </c>
      <c r="B54" s="181" t="s">
        <v>59</v>
      </c>
      <c r="C54" s="127">
        <v>0</v>
      </c>
      <c r="D54" s="127">
        <v>0</v>
      </c>
      <c r="E54" s="134">
        <f t="shared" si="0"/>
        <v>0</v>
      </c>
      <c r="F54" s="137">
        <v>1</v>
      </c>
      <c r="J54" s="147"/>
    </row>
    <row r="55" spans="1:10" x14ac:dyDescent="0.25">
      <c r="A55" s="179">
        <v>51</v>
      </c>
      <c r="B55" s="181" t="s">
        <v>60</v>
      </c>
      <c r="C55" s="127">
        <v>27800</v>
      </c>
      <c r="D55" s="127">
        <v>27800</v>
      </c>
      <c r="E55" s="134">
        <f t="shared" si="0"/>
        <v>1</v>
      </c>
      <c r="F55" s="137">
        <v>0</v>
      </c>
      <c r="J55" s="147"/>
    </row>
    <row r="56" spans="1:10" x14ac:dyDescent="0.25">
      <c r="A56" s="179">
        <v>52</v>
      </c>
      <c r="B56" s="181" t="s">
        <v>61</v>
      </c>
      <c r="C56" s="127">
        <v>35200</v>
      </c>
      <c r="D56" s="127">
        <v>35200</v>
      </c>
      <c r="E56" s="134">
        <f t="shared" si="0"/>
        <v>1</v>
      </c>
      <c r="F56" s="137">
        <v>0</v>
      </c>
      <c r="J56" s="147"/>
    </row>
    <row r="57" spans="1:10" x14ac:dyDescent="0.25">
      <c r="A57" s="179">
        <v>53</v>
      </c>
      <c r="B57" s="181" t="s">
        <v>62</v>
      </c>
      <c r="C57" s="127">
        <v>2000</v>
      </c>
      <c r="D57" s="127">
        <v>2000</v>
      </c>
      <c r="E57" s="134">
        <f t="shared" si="0"/>
        <v>1</v>
      </c>
      <c r="F57" s="137">
        <v>0</v>
      </c>
      <c r="J57" s="147"/>
    </row>
    <row r="58" spans="1:10" x14ac:dyDescent="0.25">
      <c r="A58" s="179">
        <v>54</v>
      </c>
      <c r="B58" s="181" t="s">
        <v>63</v>
      </c>
      <c r="C58" s="127">
        <v>0</v>
      </c>
      <c r="D58" s="127">
        <v>0</v>
      </c>
      <c r="E58" s="134">
        <f t="shared" si="0"/>
        <v>0</v>
      </c>
      <c r="F58" s="137">
        <v>1</v>
      </c>
      <c r="J58" s="147"/>
    </row>
    <row r="59" spans="1:10" x14ac:dyDescent="0.25">
      <c r="A59" s="179">
        <v>55</v>
      </c>
      <c r="B59" s="181" t="s">
        <v>64</v>
      </c>
      <c r="C59" s="127">
        <v>0</v>
      </c>
      <c r="D59" s="127">
        <v>0</v>
      </c>
      <c r="E59" s="134">
        <f t="shared" si="0"/>
        <v>0</v>
      </c>
      <c r="F59" s="137">
        <v>1</v>
      </c>
      <c r="J59" s="147"/>
    </row>
    <row r="60" spans="1:10" x14ac:dyDescent="0.25">
      <c r="A60" s="179">
        <v>56</v>
      </c>
      <c r="B60" s="181" t="s">
        <v>65</v>
      </c>
      <c r="C60" s="127">
        <v>0</v>
      </c>
      <c r="D60" s="127">
        <v>0</v>
      </c>
      <c r="E60" s="134">
        <f t="shared" si="0"/>
        <v>0</v>
      </c>
      <c r="F60" s="137">
        <v>1</v>
      </c>
      <c r="J60" s="147"/>
    </row>
    <row r="61" spans="1:10" x14ac:dyDescent="0.25">
      <c r="A61" s="179">
        <v>57</v>
      </c>
      <c r="B61" s="181" t="s">
        <v>66</v>
      </c>
      <c r="C61" s="127">
        <v>0</v>
      </c>
      <c r="D61" s="127">
        <v>0</v>
      </c>
      <c r="E61" s="134">
        <f t="shared" si="0"/>
        <v>0</v>
      </c>
      <c r="F61" s="137">
        <v>1</v>
      </c>
      <c r="J61" s="147"/>
    </row>
    <row r="62" spans="1:10" x14ac:dyDescent="0.25">
      <c r="A62" s="179">
        <v>58</v>
      </c>
      <c r="B62" s="181" t="s">
        <v>67</v>
      </c>
      <c r="C62" s="127">
        <v>0</v>
      </c>
      <c r="D62" s="127">
        <v>0</v>
      </c>
      <c r="E62" s="134">
        <f t="shared" si="0"/>
        <v>0</v>
      </c>
      <c r="F62" s="137">
        <v>1</v>
      </c>
      <c r="J62" s="147"/>
    </row>
    <row r="63" spans="1:10" x14ac:dyDescent="0.25">
      <c r="A63" s="179">
        <v>59</v>
      </c>
      <c r="B63" s="181" t="s">
        <v>68</v>
      </c>
      <c r="C63" s="127">
        <v>0</v>
      </c>
      <c r="D63" s="127">
        <v>0</v>
      </c>
      <c r="E63" s="134">
        <f t="shared" si="0"/>
        <v>0</v>
      </c>
      <c r="F63" s="137">
        <v>1</v>
      </c>
      <c r="J63" s="147"/>
    </row>
    <row r="64" spans="1:10" x14ac:dyDescent="0.25">
      <c r="A64" s="179">
        <v>60</v>
      </c>
      <c r="B64" s="181" t="s">
        <v>69</v>
      </c>
      <c r="C64" s="127">
        <v>0</v>
      </c>
      <c r="D64" s="127">
        <v>0</v>
      </c>
      <c r="E64" s="134">
        <f t="shared" si="0"/>
        <v>0</v>
      </c>
      <c r="F64" s="137">
        <v>1</v>
      </c>
      <c r="J64" s="147"/>
    </row>
    <row r="65" spans="1:10" x14ac:dyDescent="0.25">
      <c r="A65" s="179">
        <v>61</v>
      </c>
      <c r="B65" s="181" t="s">
        <v>70</v>
      </c>
      <c r="C65" s="127">
        <v>0</v>
      </c>
      <c r="D65" s="127">
        <v>0</v>
      </c>
      <c r="E65" s="134">
        <f t="shared" si="0"/>
        <v>0</v>
      </c>
      <c r="F65" s="137">
        <v>1</v>
      </c>
      <c r="J65" s="147"/>
    </row>
    <row r="66" spans="1:10" x14ac:dyDescent="0.25">
      <c r="A66" s="179">
        <v>62</v>
      </c>
      <c r="B66" s="181" t="s">
        <v>71</v>
      </c>
      <c r="C66" s="127">
        <v>0</v>
      </c>
      <c r="D66" s="127">
        <v>0</v>
      </c>
      <c r="E66" s="134">
        <f t="shared" si="0"/>
        <v>0</v>
      </c>
      <c r="F66" s="137">
        <v>1</v>
      </c>
      <c r="J66" s="147"/>
    </row>
    <row r="67" spans="1:10" x14ac:dyDescent="0.25">
      <c r="A67" s="179">
        <v>63</v>
      </c>
      <c r="B67" s="181" t="s">
        <v>72</v>
      </c>
      <c r="C67" s="127">
        <v>0</v>
      </c>
      <c r="D67" s="127">
        <v>0</v>
      </c>
      <c r="E67" s="134">
        <f t="shared" si="0"/>
        <v>0</v>
      </c>
      <c r="F67" s="137">
        <v>1</v>
      </c>
      <c r="J67" s="147"/>
    </row>
    <row r="68" spans="1:10" x14ac:dyDescent="0.25">
      <c r="A68" s="179">
        <v>64</v>
      </c>
      <c r="B68" s="181" t="s">
        <v>73</v>
      </c>
      <c r="C68" s="127">
        <v>17200</v>
      </c>
      <c r="D68" s="127">
        <v>17200</v>
      </c>
      <c r="E68" s="134">
        <f t="shared" si="0"/>
        <v>1</v>
      </c>
      <c r="F68" s="137">
        <v>0</v>
      </c>
      <c r="J68" s="147"/>
    </row>
    <row r="69" spans="1:10" x14ac:dyDescent="0.25">
      <c r="A69" s="179">
        <v>65</v>
      </c>
      <c r="B69" s="181" t="s">
        <v>74</v>
      </c>
      <c r="C69" s="127">
        <v>0</v>
      </c>
      <c r="D69" s="127">
        <v>0</v>
      </c>
      <c r="E69" s="134">
        <f t="shared" si="0"/>
        <v>0</v>
      </c>
      <c r="F69" s="137">
        <v>1</v>
      </c>
      <c r="J69" s="147"/>
    </row>
    <row r="70" spans="1:10" x14ac:dyDescent="0.25">
      <c r="A70" s="179">
        <v>66</v>
      </c>
      <c r="B70" s="181" t="s">
        <v>75</v>
      </c>
      <c r="C70" s="127">
        <v>0</v>
      </c>
      <c r="D70" s="127">
        <v>0</v>
      </c>
      <c r="E70" s="134">
        <f t="shared" ref="E70:E89" si="1">IFERROR(D70/C70,0)</f>
        <v>0</v>
      </c>
      <c r="F70" s="137">
        <v>1</v>
      </c>
      <c r="J70" s="147"/>
    </row>
    <row r="71" spans="1:10" x14ac:dyDescent="0.25">
      <c r="A71" s="179">
        <v>67</v>
      </c>
      <c r="B71" s="181" t="s">
        <v>76</v>
      </c>
      <c r="C71" s="127">
        <v>2000</v>
      </c>
      <c r="D71" s="127">
        <v>2000</v>
      </c>
      <c r="E71" s="134">
        <f t="shared" si="1"/>
        <v>1</v>
      </c>
      <c r="F71" s="137">
        <v>0</v>
      </c>
      <c r="J71" s="147"/>
    </row>
    <row r="72" spans="1:10" x14ac:dyDescent="0.25">
      <c r="A72" s="179">
        <v>68</v>
      </c>
      <c r="B72" s="181" t="s">
        <v>77</v>
      </c>
      <c r="C72" s="127">
        <v>0</v>
      </c>
      <c r="D72" s="127">
        <v>0</v>
      </c>
      <c r="E72" s="134">
        <f t="shared" si="1"/>
        <v>0</v>
      </c>
      <c r="F72" s="137">
        <v>1</v>
      </c>
      <c r="J72" s="147"/>
    </row>
    <row r="73" spans="1:10" x14ac:dyDescent="0.25">
      <c r="A73" s="179">
        <v>69</v>
      </c>
      <c r="B73" s="181" t="s">
        <v>78</v>
      </c>
      <c r="C73" s="127">
        <v>0</v>
      </c>
      <c r="D73" s="127">
        <v>0</v>
      </c>
      <c r="E73" s="134">
        <f t="shared" si="1"/>
        <v>0</v>
      </c>
      <c r="F73" s="137">
        <v>1</v>
      </c>
      <c r="J73" s="147"/>
    </row>
    <row r="74" spans="1:10" x14ac:dyDescent="0.25">
      <c r="A74" s="179">
        <v>70</v>
      </c>
      <c r="B74" s="181" t="s">
        <v>79</v>
      </c>
      <c r="C74" s="127">
        <v>0</v>
      </c>
      <c r="D74" s="127">
        <v>0</v>
      </c>
      <c r="E74" s="134">
        <f t="shared" si="1"/>
        <v>0</v>
      </c>
      <c r="F74" s="137">
        <v>1</v>
      </c>
      <c r="J74" s="147"/>
    </row>
    <row r="75" spans="1:10" x14ac:dyDescent="0.25">
      <c r="A75" s="179">
        <v>71</v>
      </c>
      <c r="B75" s="181" t="s">
        <v>80</v>
      </c>
      <c r="C75" s="127">
        <v>0</v>
      </c>
      <c r="D75" s="127">
        <v>0</v>
      </c>
      <c r="E75" s="134">
        <f t="shared" si="1"/>
        <v>0</v>
      </c>
      <c r="F75" s="137">
        <v>1</v>
      </c>
      <c r="J75" s="147"/>
    </row>
    <row r="76" spans="1:10" x14ac:dyDescent="0.25">
      <c r="A76" s="179">
        <v>72</v>
      </c>
      <c r="B76" s="181" t="s">
        <v>81</v>
      </c>
      <c r="C76" s="127">
        <v>0</v>
      </c>
      <c r="D76" s="127">
        <v>0</v>
      </c>
      <c r="E76" s="134">
        <f t="shared" si="1"/>
        <v>0</v>
      </c>
      <c r="F76" s="137">
        <v>1</v>
      </c>
      <c r="J76" s="147"/>
    </row>
    <row r="77" spans="1:10" x14ac:dyDescent="0.25">
      <c r="A77" s="179">
        <v>73</v>
      </c>
      <c r="B77" s="181" t="s">
        <v>82</v>
      </c>
      <c r="C77" s="127">
        <v>0</v>
      </c>
      <c r="D77" s="127">
        <v>0</v>
      </c>
      <c r="E77" s="134">
        <f t="shared" si="1"/>
        <v>0</v>
      </c>
      <c r="F77" s="137">
        <v>1</v>
      </c>
      <c r="J77" s="147"/>
    </row>
    <row r="78" spans="1:10" x14ac:dyDescent="0.25">
      <c r="A78" s="179">
        <v>74</v>
      </c>
      <c r="B78" s="181" t="s">
        <v>83</v>
      </c>
      <c r="C78" s="127">
        <v>0</v>
      </c>
      <c r="D78" s="127">
        <v>0</v>
      </c>
      <c r="E78" s="134">
        <f t="shared" si="1"/>
        <v>0</v>
      </c>
      <c r="F78" s="137">
        <v>1</v>
      </c>
      <c r="J78" s="147"/>
    </row>
    <row r="79" spans="1:10" x14ac:dyDescent="0.25">
      <c r="A79" s="179">
        <v>75</v>
      </c>
      <c r="B79" s="181" t="s">
        <v>84</v>
      </c>
      <c r="C79" s="127">
        <v>0</v>
      </c>
      <c r="D79" s="127">
        <v>0</v>
      </c>
      <c r="E79" s="134">
        <f t="shared" si="1"/>
        <v>0</v>
      </c>
      <c r="F79" s="137">
        <v>1</v>
      </c>
      <c r="J79" s="147"/>
    </row>
    <row r="80" spans="1:10" x14ac:dyDescent="0.25">
      <c r="A80" s="179">
        <v>76</v>
      </c>
      <c r="B80" s="181" t="s">
        <v>85</v>
      </c>
      <c r="C80" s="127">
        <v>18653.64</v>
      </c>
      <c r="D80" s="127">
        <v>5921.86</v>
      </c>
      <c r="E80" s="134">
        <f t="shared" si="1"/>
        <v>0.31746404455109029</v>
      </c>
      <c r="F80" s="137">
        <v>1</v>
      </c>
      <c r="G80" s="147">
        <f>SUM(D8:D87)</f>
        <v>5048056.5900000017</v>
      </c>
      <c r="J80" s="147"/>
    </row>
    <row r="81" spans="1:10" x14ac:dyDescent="0.25">
      <c r="A81" s="179">
        <v>77</v>
      </c>
      <c r="B81" s="181" t="s">
        <v>86</v>
      </c>
      <c r="C81" s="127">
        <v>47940.03</v>
      </c>
      <c r="D81" s="127">
        <v>47940.03</v>
      </c>
      <c r="E81" s="134">
        <f t="shared" si="1"/>
        <v>1</v>
      </c>
      <c r="F81" s="137">
        <v>0</v>
      </c>
      <c r="J81" s="147"/>
    </row>
    <row r="82" spans="1:10" x14ac:dyDescent="0.25">
      <c r="A82" s="179">
        <v>78</v>
      </c>
      <c r="B82" s="181" t="s">
        <v>87</v>
      </c>
      <c r="C82" s="127">
        <v>3579571.53</v>
      </c>
      <c r="D82" s="127">
        <v>38198.199999999997</v>
      </c>
      <c r="E82" s="134">
        <f t="shared" si="1"/>
        <v>1.0671165439736303E-2</v>
      </c>
      <c r="F82" s="137">
        <v>1</v>
      </c>
      <c r="J82" s="147"/>
    </row>
    <row r="83" spans="1:10" x14ac:dyDescent="0.25">
      <c r="A83" s="179">
        <v>79</v>
      </c>
      <c r="B83" s="181" t="s">
        <v>88</v>
      </c>
      <c r="C83" s="127">
        <v>0</v>
      </c>
      <c r="D83" s="127">
        <v>0</v>
      </c>
      <c r="E83" s="134">
        <f t="shared" si="1"/>
        <v>0</v>
      </c>
      <c r="F83" s="137">
        <v>1</v>
      </c>
      <c r="J83" s="147"/>
    </row>
    <row r="84" spans="1:10" x14ac:dyDescent="0.25">
      <c r="A84" s="179">
        <v>80</v>
      </c>
      <c r="B84" s="181" t="s">
        <v>89</v>
      </c>
      <c r="C84" s="127">
        <v>0</v>
      </c>
      <c r="D84" s="127">
        <v>0</v>
      </c>
      <c r="E84" s="134">
        <f t="shared" si="1"/>
        <v>0</v>
      </c>
      <c r="F84" s="137">
        <v>1</v>
      </c>
      <c r="J84" s="147"/>
    </row>
    <row r="85" spans="1:10" x14ac:dyDescent="0.25">
      <c r="A85" s="179">
        <v>81</v>
      </c>
      <c r="B85" s="181" t="s">
        <v>90</v>
      </c>
      <c r="C85" s="127">
        <v>0</v>
      </c>
      <c r="D85" s="127">
        <v>0</v>
      </c>
      <c r="E85" s="134">
        <f t="shared" si="1"/>
        <v>0</v>
      </c>
      <c r="F85" s="137">
        <v>1</v>
      </c>
      <c r="J85" s="147"/>
    </row>
    <row r="86" spans="1:10" ht="28.5" x14ac:dyDescent="0.25">
      <c r="A86" s="179">
        <v>82</v>
      </c>
      <c r="B86" s="181" t="s">
        <v>91</v>
      </c>
      <c r="C86" s="127">
        <v>6000</v>
      </c>
      <c r="D86" s="127">
        <v>0</v>
      </c>
      <c r="E86" s="134">
        <f t="shared" si="1"/>
        <v>0</v>
      </c>
      <c r="F86" s="137">
        <v>1</v>
      </c>
      <c r="J86" s="147"/>
    </row>
    <row r="87" spans="1:10" x14ac:dyDescent="0.25">
      <c r="A87" s="179">
        <v>83</v>
      </c>
      <c r="B87" s="181" t="s">
        <v>92</v>
      </c>
      <c r="C87" s="127">
        <v>68700.160000000003</v>
      </c>
      <c r="D87" s="127">
        <v>68700.160000000003</v>
      </c>
      <c r="E87" s="134">
        <f t="shared" si="1"/>
        <v>1</v>
      </c>
      <c r="F87" s="137">
        <v>0</v>
      </c>
      <c r="J87" s="147"/>
    </row>
    <row r="88" spans="1:10" x14ac:dyDescent="0.25">
      <c r="A88" s="179">
        <v>84</v>
      </c>
      <c r="B88" s="180" t="s">
        <v>93</v>
      </c>
      <c r="C88" s="127">
        <v>4072</v>
      </c>
      <c r="D88" s="127">
        <v>0</v>
      </c>
      <c r="E88" s="134">
        <f t="shared" si="1"/>
        <v>0</v>
      </c>
      <c r="F88" s="137">
        <v>1</v>
      </c>
      <c r="J88" s="147"/>
    </row>
    <row r="89" spans="1:10" ht="15.75" thickBot="1" x14ac:dyDescent="0.3">
      <c r="A89" s="179">
        <v>85</v>
      </c>
      <c r="B89" s="180" t="s">
        <v>94</v>
      </c>
      <c r="C89" s="127">
        <v>0</v>
      </c>
      <c r="D89" s="127">
        <v>0</v>
      </c>
      <c r="E89" s="134">
        <f t="shared" si="1"/>
        <v>0</v>
      </c>
      <c r="F89" s="138">
        <v>1</v>
      </c>
      <c r="J89" s="147"/>
    </row>
    <row r="90" spans="1:10" x14ac:dyDescent="0.25">
      <c r="B90" s="181" t="s">
        <v>95</v>
      </c>
      <c r="C90" s="127">
        <f>IFERROR(VLOOKUP(B90,'[8]4'!$A$3:$C$24,3,FALSE),0)</f>
        <v>0</v>
      </c>
      <c r="D90" s="127">
        <f>SUM(D5:D89)</f>
        <v>5048056.5900000017</v>
      </c>
    </row>
    <row r="91" spans="1:10" x14ac:dyDescent="0.25">
      <c r="B91" s="182"/>
      <c r="C91" s="183"/>
      <c r="D91" s="183"/>
    </row>
  </sheetData>
  <autoFilter ref="A3:H9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1"/>
  <sheetViews>
    <sheetView workbookViewId="0">
      <selection activeCell="D6" sqref="D6:D90"/>
    </sheetView>
  </sheetViews>
  <sheetFormatPr defaultColWidth="8.875" defaultRowHeight="15" x14ac:dyDescent="0.25"/>
  <cols>
    <col min="1" max="1" width="4.625" style="122" customWidth="1"/>
    <col min="2" max="2" width="49.875" style="122" customWidth="1"/>
    <col min="3" max="3" width="23.5" style="122" customWidth="1"/>
    <col min="4" max="4" width="25.5" style="122" customWidth="1"/>
    <col min="5" max="5" width="24.5" style="122" customWidth="1"/>
    <col min="6" max="6" width="25.5" style="122" customWidth="1"/>
    <col min="7" max="16384" width="8.875" style="122"/>
  </cols>
  <sheetData>
    <row r="2" spans="1:6" x14ac:dyDescent="0.25">
      <c r="B2" s="139" t="s">
        <v>178</v>
      </c>
    </row>
    <row r="3" spans="1:6" ht="15.75" thickBot="1" x14ac:dyDescent="0.3"/>
    <row r="4" spans="1:6" ht="45" x14ac:dyDescent="0.25">
      <c r="A4" s="124" t="s">
        <v>1</v>
      </c>
      <c r="B4" s="123" t="s">
        <v>96</v>
      </c>
      <c r="C4" s="249" t="s">
        <v>254</v>
      </c>
      <c r="D4" s="250" t="s">
        <v>255</v>
      </c>
      <c r="E4" s="132" t="s">
        <v>174</v>
      </c>
      <c r="F4" s="135" t="s">
        <v>6</v>
      </c>
    </row>
    <row r="5" spans="1:6" x14ac:dyDescent="0.25">
      <c r="A5" s="124">
        <v>1</v>
      </c>
      <c r="B5" s="124">
        <v>2</v>
      </c>
      <c r="C5" s="123">
        <v>3</v>
      </c>
      <c r="D5" s="124">
        <v>4</v>
      </c>
      <c r="E5" s="140" t="s">
        <v>171</v>
      </c>
      <c r="F5" s="141">
        <v>6</v>
      </c>
    </row>
    <row r="6" spans="1:6" ht="15.75" x14ac:dyDescent="0.25">
      <c r="A6" s="187">
        <v>1</v>
      </c>
      <c r="B6" s="188" t="s">
        <v>10</v>
      </c>
      <c r="C6" s="189">
        <v>208196160.21000001</v>
      </c>
      <c r="D6" s="190">
        <v>2821373.67</v>
      </c>
      <c r="E6" s="118">
        <f>D6/C6</f>
        <v>1.3551516354356303E-2</v>
      </c>
      <c r="F6" s="137">
        <f t="array" ref="F6">IF(E6&lt;=5%,1,0)</f>
        <v>1</v>
      </c>
    </row>
    <row r="7" spans="1:6" ht="15.75" x14ac:dyDescent="0.25">
      <c r="A7" s="187">
        <v>2</v>
      </c>
      <c r="B7" s="188" t="s">
        <v>11</v>
      </c>
      <c r="C7" s="189">
        <v>320435350.50999999</v>
      </c>
      <c r="D7" s="190">
        <v>4617859.1399999997</v>
      </c>
      <c r="E7" s="118">
        <f t="shared" ref="E7:E70" si="0">D7/C7</f>
        <v>1.4411203797116285E-2</v>
      </c>
      <c r="F7" s="137">
        <f t="array" ref="F7">IF(E7&lt;=5%,1,0)</f>
        <v>1</v>
      </c>
    </row>
    <row r="8" spans="1:6" ht="15.75" x14ac:dyDescent="0.25">
      <c r="A8" s="187">
        <v>3</v>
      </c>
      <c r="B8" s="188" t="s">
        <v>12</v>
      </c>
      <c r="C8" s="189">
        <v>694130865.13999999</v>
      </c>
      <c r="D8" s="190">
        <v>6996096.7700000005</v>
      </c>
      <c r="E8" s="118">
        <f t="shared" si="0"/>
        <v>1.0078930532197196E-2</v>
      </c>
      <c r="F8" s="137">
        <f t="array" ref="F8">IF(E8&lt;=5%,1,0)</f>
        <v>1</v>
      </c>
    </row>
    <row r="9" spans="1:6" ht="15.75" x14ac:dyDescent="0.25">
      <c r="A9" s="187">
        <v>4</v>
      </c>
      <c r="B9" s="188" t="s">
        <v>13</v>
      </c>
      <c r="C9" s="189">
        <v>478992704.86000001</v>
      </c>
      <c r="D9" s="190">
        <v>4167159.99</v>
      </c>
      <c r="E9" s="118">
        <f t="shared" si="0"/>
        <v>8.6998402015704551E-3</v>
      </c>
      <c r="F9" s="137">
        <f t="array" ref="F9">IF(E9&lt;=5%,1,0)</f>
        <v>1</v>
      </c>
    </row>
    <row r="10" spans="1:6" ht="15.75" x14ac:dyDescent="0.25">
      <c r="A10" s="187">
        <v>5</v>
      </c>
      <c r="B10" s="188" t="s">
        <v>14</v>
      </c>
      <c r="C10" s="189">
        <v>785024991.55999994</v>
      </c>
      <c r="D10" s="190">
        <v>9718032.370000001</v>
      </c>
      <c r="E10" s="118">
        <f t="shared" si="0"/>
        <v>1.237926495905353E-2</v>
      </c>
      <c r="F10" s="137">
        <f t="array" ref="F10">IF(E10&lt;=5%,1,0)</f>
        <v>1</v>
      </c>
    </row>
    <row r="11" spans="1:6" ht="15.75" x14ac:dyDescent="0.25">
      <c r="A11" s="187">
        <v>6</v>
      </c>
      <c r="B11" s="188" t="s">
        <v>15</v>
      </c>
      <c r="C11" s="189">
        <v>220295510.65000001</v>
      </c>
      <c r="D11" s="190">
        <v>6481789.5300000003</v>
      </c>
      <c r="E11" s="118">
        <f t="shared" si="0"/>
        <v>2.9423157607138463E-2</v>
      </c>
      <c r="F11" s="137">
        <f t="array" ref="F11">IF(E11&lt;=5%,1,0)</f>
        <v>1</v>
      </c>
    </row>
    <row r="12" spans="1:6" ht="15.75" x14ac:dyDescent="0.25">
      <c r="A12" s="187">
        <v>7</v>
      </c>
      <c r="B12" s="188" t="s">
        <v>16</v>
      </c>
      <c r="C12" s="189">
        <v>550736630.05999994</v>
      </c>
      <c r="D12" s="190">
        <v>7641944.2300000004</v>
      </c>
      <c r="E12" s="118">
        <f t="shared" si="0"/>
        <v>1.3875859735655225E-2</v>
      </c>
      <c r="F12" s="137">
        <f t="array" ref="F12">IF(E12&lt;=5%,1,0)</f>
        <v>1</v>
      </c>
    </row>
    <row r="13" spans="1:6" ht="15.75" x14ac:dyDescent="0.25">
      <c r="A13" s="187">
        <v>8</v>
      </c>
      <c r="B13" s="188" t="s">
        <v>17</v>
      </c>
      <c r="C13" s="189">
        <v>278185059.48000002</v>
      </c>
      <c r="D13" s="190">
        <v>11231617.630000001</v>
      </c>
      <c r="E13" s="118">
        <f t="shared" si="0"/>
        <v>4.0374625621501042E-2</v>
      </c>
      <c r="F13" s="137">
        <f t="array" ref="F13">IF(E13&lt;=5%,1,0)</f>
        <v>1</v>
      </c>
    </row>
    <row r="14" spans="1:6" ht="15.75" x14ac:dyDescent="0.25">
      <c r="A14" s="187">
        <v>9</v>
      </c>
      <c r="B14" s="188" t="s">
        <v>18</v>
      </c>
      <c r="C14" s="189">
        <v>318323689.85000002</v>
      </c>
      <c r="D14" s="190">
        <v>19872085.129999999</v>
      </c>
      <c r="E14" s="118">
        <f t="shared" si="0"/>
        <v>6.2427289465525143E-2</v>
      </c>
      <c r="F14" s="137">
        <f t="array" ref="F14">IF(E14&lt;=5%,1,0)</f>
        <v>0</v>
      </c>
    </row>
    <row r="15" spans="1:6" ht="15.75" x14ac:dyDescent="0.25">
      <c r="A15" s="187">
        <v>10</v>
      </c>
      <c r="B15" s="188" t="s">
        <v>19</v>
      </c>
      <c r="C15" s="189">
        <v>264626192.49000001</v>
      </c>
      <c r="D15" s="190">
        <v>3164479.05</v>
      </c>
      <c r="E15" s="118">
        <f t="shared" si="0"/>
        <v>1.1958298686248084E-2</v>
      </c>
      <c r="F15" s="137">
        <f t="array" ref="F15">IF(E15&lt;=5%,1,0)</f>
        <v>1</v>
      </c>
    </row>
    <row r="16" spans="1:6" ht="15.75" x14ac:dyDescent="0.25">
      <c r="A16" s="187">
        <v>11</v>
      </c>
      <c r="B16" s="188" t="s">
        <v>20</v>
      </c>
      <c r="C16" s="189">
        <v>382728787.88999999</v>
      </c>
      <c r="D16" s="190">
        <v>3886235.16</v>
      </c>
      <c r="E16" s="118">
        <f t="shared" si="0"/>
        <v>1.0154018414514829E-2</v>
      </c>
      <c r="F16" s="137">
        <f t="array" ref="F16">IF(E16&lt;=5%,1,0)</f>
        <v>1</v>
      </c>
    </row>
    <row r="17" spans="1:6" ht="15.75" x14ac:dyDescent="0.25">
      <c r="A17" s="187">
        <v>12</v>
      </c>
      <c r="B17" s="188" t="s">
        <v>21</v>
      </c>
      <c r="C17" s="189">
        <v>373128068.06</v>
      </c>
      <c r="D17" s="190">
        <v>5434043.2800000003</v>
      </c>
      <c r="E17" s="118">
        <f t="shared" si="0"/>
        <v>1.4563480330635946E-2</v>
      </c>
      <c r="F17" s="137">
        <f t="array" ref="F17">IF(E17&lt;=5%,1,0)</f>
        <v>1</v>
      </c>
    </row>
    <row r="18" spans="1:6" ht="15.75" x14ac:dyDescent="0.25">
      <c r="A18" s="187">
        <v>13</v>
      </c>
      <c r="B18" s="188" t="s">
        <v>22</v>
      </c>
      <c r="C18" s="189">
        <v>774438514.85000002</v>
      </c>
      <c r="D18" s="190">
        <v>11128643.65</v>
      </c>
      <c r="E18" s="118">
        <f t="shared" si="0"/>
        <v>1.436995117960461E-2</v>
      </c>
      <c r="F18" s="137">
        <f t="array" ref="F18">IF(E18&lt;=5%,1,0)</f>
        <v>1</v>
      </c>
    </row>
    <row r="19" spans="1:6" ht="15.75" x14ac:dyDescent="0.25">
      <c r="A19" s="187">
        <v>14</v>
      </c>
      <c r="B19" s="188" t="s">
        <v>23</v>
      </c>
      <c r="C19" s="189">
        <v>743642022.10000002</v>
      </c>
      <c r="D19" s="190">
        <v>4475589.82</v>
      </c>
      <c r="E19" s="118">
        <f t="shared" si="0"/>
        <v>6.0184735221944638E-3</v>
      </c>
      <c r="F19" s="137">
        <f t="array" ref="F19">IF(E19&lt;=5%,1,0)</f>
        <v>1</v>
      </c>
    </row>
    <row r="20" spans="1:6" ht="15.75" x14ac:dyDescent="0.25">
      <c r="A20" s="187">
        <v>15</v>
      </c>
      <c r="B20" s="188" t="s">
        <v>24</v>
      </c>
      <c r="C20" s="189">
        <v>320275878.43000001</v>
      </c>
      <c r="D20" s="190">
        <v>4605673.1100000003</v>
      </c>
      <c r="E20" s="118">
        <f t="shared" si="0"/>
        <v>1.4380330896529328E-2</v>
      </c>
      <c r="F20" s="137">
        <f t="array" ref="F20">IF(E20&lt;=5%,1,0)</f>
        <v>1</v>
      </c>
    </row>
    <row r="21" spans="1:6" ht="15.75" x14ac:dyDescent="0.25">
      <c r="A21" s="187">
        <v>16</v>
      </c>
      <c r="B21" s="188" t="s">
        <v>25</v>
      </c>
      <c r="C21" s="189">
        <v>1901231881.73</v>
      </c>
      <c r="D21" s="190">
        <v>64202637.899999999</v>
      </c>
      <c r="E21" s="118">
        <f t="shared" si="0"/>
        <v>3.3768967645114223E-2</v>
      </c>
      <c r="F21" s="137">
        <f t="array" ref="F21">IF(E21&lt;=5%,1,0)</f>
        <v>1</v>
      </c>
    </row>
    <row r="22" spans="1:6" ht="15.75" x14ac:dyDescent="0.25">
      <c r="A22" s="187">
        <v>17</v>
      </c>
      <c r="B22" s="188" t="s">
        <v>26</v>
      </c>
      <c r="C22" s="189">
        <v>225191608.77000001</v>
      </c>
      <c r="D22" s="190">
        <v>2790667.95</v>
      </c>
      <c r="E22" s="118">
        <f t="shared" si="0"/>
        <v>1.2392415353496833E-2</v>
      </c>
      <c r="F22" s="137">
        <f t="array" ref="F22">IF(E22&lt;=5%,1,0)</f>
        <v>1</v>
      </c>
    </row>
    <row r="23" spans="1:6" ht="15.75" x14ac:dyDescent="0.25">
      <c r="A23" s="187">
        <v>18</v>
      </c>
      <c r="B23" s="188" t="s">
        <v>27</v>
      </c>
      <c r="C23" s="189">
        <v>500551909.19</v>
      </c>
      <c r="D23" s="190">
        <v>9139939.5399999991</v>
      </c>
      <c r="E23" s="118">
        <f t="shared" si="0"/>
        <v>1.8259723661408815E-2</v>
      </c>
      <c r="F23" s="137">
        <f t="array" ref="F23">IF(E23&lt;=5%,1,0)</f>
        <v>1</v>
      </c>
    </row>
    <row r="24" spans="1:6" ht="15.75" x14ac:dyDescent="0.25">
      <c r="A24" s="187">
        <v>19</v>
      </c>
      <c r="B24" s="188" t="s">
        <v>28</v>
      </c>
      <c r="C24" s="189">
        <v>251900023.43000001</v>
      </c>
      <c r="D24" s="190">
        <v>3560768.63</v>
      </c>
      <c r="E24" s="118">
        <f t="shared" si="0"/>
        <v>1.4135642313624059E-2</v>
      </c>
      <c r="F24" s="137">
        <f t="array" ref="F24">IF(E24&lt;=5%,1,0)</f>
        <v>1</v>
      </c>
    </row>
    <row r="25" spans="1:6" ht="15.75" x14ac:dyDescent="0.25">
      <c r="A25" s="187">
        <v>20</v>
      </c>
      <c r="B25" s="188" t="s">
        <v>29</v>
      </c>
      <c r="C25" s="189">
        <v>694674384.92999995</v>
      </c>
      <c r="D25" s="190">
        <v>10511100</v>
      </c>
      <c r="E25" s="118">
        <f t="shared" si="0"/>
        <v>1.5130973918174872E-2</v>
      </c>
      <c r="F25" s="137">
        <f t="array" ref="F25">IF(E25&lt;=5%,1,0)</f>
        <v>1</v>
      </c>
    </row>
    <row r="26" spans="1:6" ht="15.75" x14ac:dyDescent="0.25">
      <c r="A26" s="187">
        <v>21</v>
      </c>
      <c r="B26" s="188" t="s">
        <v>30</v>
      </c>
      <c r="C26" s="189">
        <v>562351732</v>
      </c>
      <c r="D26" s="190">
        <v>8060000</v>
      </c>
      <c r="E26" s="118">
        <f t="shared" si="0"/>
        <v>1.4332666801495687E-2</v>
      </c>
      <c r="F26" s="137">
        <f t="array" ref="F26">IF(E26&lt;=5%,1,0)</f>
        <v>1</v>
      </c>
    </row>
    <row r="27" spans="1:6" ht="15.75" x14ac:dyDescent="0.25">
      <c r="A27" s="187">
        <v>22</v>
      </c>
      <c r="B27" s="188" t="s">
        <v>31</v>
      </c>
      <c r="C27" s="189">
        <v>815307214.24000001</v>
      </c>
      <c r="D27" s="190">
        <v>43939900</v>
      </c>
      <c r="E27" s="118">
        <f t="shared" si="0"/>
        <v>5.3893672510869649E-2</v>
      </c>
      <c r="F27" s="137">
        <f t="array" ref="F27">IF(E27&lt;=5%,1,0)</f>
        <v>0</v>
      </c>
    </row>
    <row r="28" spans="1:6" ht="15.75" x14ac:dyDescent="0.25">
      <c r="A28" s="187">
        <v>23</v>
      </c>
      <c r="B28" s="188" t="s">
        <v>32</v>
      </c>
      <c r="C28" s="189">
        <v>669120059.72000003</v>
      </c>
      <c r="D28" s="190">
        <v>8327099.7800000003</v>
      </c>
      <c r="E28" s="118">
        <f t="shared" si="0"/>
        <v>1.2444851501664078E-2</v>
      </c>
      <c r="F28" s="137">
        <f t="array" ref="F28">IF(E28&lt;=5%,1,0)</f>
        <v>1</v>
      </c>
    </row>
    <row r="29" spans="1:6" ht="15.75" x14ac:dyDescent="0.25">
      <c r="A29" s="187">
        <v>24</v>
      </c>
      <c r="B29" s="188" t="s">
        <v>33</v>
      </c>
      <c r="C29" s="189">
        <v>299494452.19</v>
      </c>
      <c r="D29" s="190">
        <v>6596189.9700000007</v>
      </c>
      <c r="E29" s="118">
        <f t="shared" si="0"/>
        <v>2.2024414548471708E-2</v>
      </c>
      <c r="F29" s="137">
        <f t="array" ref="F29">IF(E29&lt;=5%,1,0)</f>
        <v>1</v>
      </c>
    </row>
    <row r="30" spans="1:6" ht="15.75" x14ac:dyDescent="0.25">
      <c r="A30" s="187">
        <v>25</v>
      </c>
      <c r="B30" s="188" t="s">
        <v>34</v>
      </c>
      <c r="C30" s="189">
        <v>1258500391.27</v>
      </c>
      <c r="D30" s="190">
        <v>36639538.459999993</v>
      </c>
      <c r="E30" s="118">
        <f t="shared" si="0"/>
        <v>2.9113648842830839E-2</v>
      </c>
      <c r="F30" s="137">
        <f t="array" ref="F30">IF(E30&lt;=5%,1,0)</f>
        <v>1</v>
      </c>
    </row>
    <row r="31" spans="1:6" ht="15.75" x14ac:dyDescent="0.25">
      <c r="A31" s="187">
        <v>26</v>
      </c>
      <c r="B31" s="188" t="s">
        <v>35</v>
      </c>
      <c r="C31" s="189">
        <v>1063109160.24</v>
      </c>
      <c r="D31" s="190">
        <v>10167048.530000001</v>
      </c>
      <c r="E31" s="118">
        <f t="shared" si="0"/>
        <v>9.5635038340792407E-3</v>
      </c>
      <c r="F31" s="137">
        <f t="array" ref="F31">IF(E31&lt;=5%,1,0)</f>
        <v>1</v>
      </c>
    </row>
    <row r="32" spans="1:6" ht="15.75" x14ac:dyDescent="0.25">
      <c r="A32" s="187">
        <v>27</v>
      </c>
      <c r="B32" s="188" t="s">
        <v>36</v>
      </c>
      <c r="C32" s="189">
        <v>980240100.28999996</v>
      </c>
      <c r="D32" s="190">
        <v>11037891.270000001</v>
      </c>
      <c r="E32" s="118">
        <f t="shared" si="0"/>
        <v>1.1260395556899261E-2</v>
      </c>
      <c r="F32" s="137">
        <f t="array" ref="F32">IF(E32&lt;=5%,1,0)</f>
        <v>1</v>
      </c>
    </row>
    <row r="33" spans="1:6" ht="15.75" x14ac:dyDescent="0.25">
      <c r="A33" s="187">
        <v>28</v>
      </c>
      <c r="B33" s="188" t="s">
        <v>37</v>
      </c>
      <c r="C33" s="189">
        <v>753514454.44000006</v>
      </c>
      <c r="D33" s="190">
        <v>12886290.890000001</v>
      </c>
      <c r="E33" s="118">
        <f t="shared" si="0"/>
        <v>1.7101584201960514E-2</v>
      </c>
      <c r="F33" s="137">
        <f t="array" ref="F33">IF(E33&lt;=5%,1,0)</f>
        <v>1</v>
      </c>
    </row>
    <row r="34" spans="1:6" ht="15.75" x14ac:dyDescent="0.25">
      <c r="A34" s="187">
        <v>29</v>
      </c>
      <c r="B34" s="188" t="s">
        <v>38</v>
      </c>
      <c r="C34" s="189">
        <v>937013730.36000001</v>
      </c>
      <c r="D34" s="190">
        <v>6581421.3900000006</v>
      </c>
      <c r="E34" s="118">
        <f t="shared" si="0"/>
        <v>7.0238259875566849E-3</v>
      </c>
      <c r="F34" s="137">
        <f t="array" ref="F34">IF(E34&lt;=5%,1,0)</f>
        <v>1</v>
      </c>
    </row>
    <row r="35" spans="1:6" ht="15.75" x14ac:dyDescent="0.25">
      <c r="A35" s="187">
        <v>30</v>
      </c>
      <c r="B35" s="188" t="s">
        <v>39</v>
      </c>
      <c r="C35" s="189">
        <v>646025654.46000004</v>
      </c>
      <c r="D35" s="190">
        <v>17851239.300000001</v>
      </c>
      <c r="E35" s="118">
        <f t="shared" si="0"/>
        <v>2.7632400008822399E-2</v>
      </c>
      <c r="F35" s="137">
        <f t="array" ref="F35">IF(E35&lt;=5%,1,0)</f>
        <v>1</v>
      </c>
    </row>
    <row r="36" spans="1:6" ht="15.75" x14ac:dyDescent="0.25">
      <c r="A36" s="187">
        <v>31</v>
      </c>
      <c r="B36" s="188" t="s">
        <v>40</v>
      </c>
      <c r="C36" s="189">
        <v>363634363.55000001</v>
      </c>
      <c r="D36" s="190">
        <v>6751687.75</v>
      </c>
      <c r="E36" s="118">
        <f t="shared" si="0"/>
        <v>1.8567243436748621E-2</v>
      </c>
      <c r="F36" s="137">
        <f t="array" ref="F36">IF(E36&lt;=5%,1,0)</f>
        <v>1</v>
      </c>
    </row>
    <row r="37" spans="1:6" ht="30" x14ac:dyDescent="0.25">
      <c r="A37" s="187">
        <v>32</v>
      </c>
      <c r="B37" s="188" t="s">
        <v>41</v>
      </c>
      <c r="C37" s="189">
        <v>674430388.5</v>
      </c>
      <c r="D37" s="190">
        <v>15341513.430000002</v>
      </c>
      <c r="E37" s="118">
        <f t="shared" si="0"/>
        <v>2.2747363837090803E-2</v>
      </c>
      <c r="F37" s="137">
        <f t="array" ref="F37">IF(E37&lt;=5%,1,0)</f>
        <v>1</v>
      </c>
    </row>
    <row r="38" spans="1:6" ht="15.75" x14ac:dyDescent="0.25">
      <c r="A38" s="187">
        <v>33</v>
      </c>
      <c r="B38" s="188" t="s">
        <v>42</v>
      </c>
      <c r="C38" s="189">
        <v>385659261.19999999</v>
      </c>
      <c r="D38" s="190">
        <v>4411329.7300000004</v>
      </c>
      <c r="E38" s="118">
        <f t="shared" si="0"/>
        <v>1.1438412541355563E-2</v>
      </c>
      <c r="F38" s="137">
        <f t="array" ref="F38">IF(E38&lt;=5%,1,0)</f>
        <v>1</v>
      </c>
    </row>
    <row r="39" spans="1:6" ht="15.75" x14ac:dyDescent="0.25">
      <c r="A39" s="187">
        <v>34</v>
      </c>
      <c r="B39" s="188" t="s">
        <v>43</v>
      </c>
      <c r="C39" s="189">
        <v>390784841.51999998</v>
      </c>
      <c r="D39" s="190">
        <v>5544551.1100000003</v>
      </c>
      <c r="E39" s="118">
        <f t="shared" si="0"/>
        <v>1.418824509270592E-2</v>
      </c>
      <c r="F39" s="137">
        <f t="array" ref="F39">IF(E39&lt;=5%,1,0)</f>
        <v>1</v>
      </c>
    </row>
    <row r="40" spans="1:6" ht="15.75" x14ac:dyDescent="0.25">
      <c r="A40" s="187">
        <v>35</v>
      </c>
      <c r="B40" s="188" t="s">
        <v>44</v>
      </c>
      <c r="C40" s="189">
        <v>699317999.02999997</v>
      </c>
      <c r="D40" s="190">
        <v>9166033.75</v>
      </c>
      <c r="E40" s="118">
        <f t="shared" si="0"/>
        <v>1.3107104010927633E-2</v>
      </c>
      <c r="F40" s="137">
        <f t="array" ref="F40">IF(E40&lt;=5%,1,0)</f>
        <v>1</v>
      </c>
    </row>
    <row r="41" spans="1:6" ht="15.75" x14ac:dyDescent="0.25">
      <c r="A41" s="187">
        <v>36</v>
      </c>
      <c r="B41" s="188" t="s">
        <v>45</v>
      </c>
      <c r="C41" s="189">
        <v>1182331483.8299999</v>
      </c>
      <c r="D41" s="190">
        <v>21496767.509999998</v>
      </c>
      <c r="E41" s="118">
        <f t="shared" si="0"/>
        <v>1.8181675616354375E-2</v>
      </c>
      <c r="F41" s="137">
        <f t="array" ref="F41">IF(E41&lt;=5%,1,0)</f>
        <v>1</v>
      </c>
    </row>
    <row r="42" spans="1:6" ht="15.75" x14ac:dyDescent="0.25">
      <c r="A42" s="187">
        <v>37</v>
      </c>
      <c r="B42" s="188" t="s">
        <v>46</v>
      </c>
      <c r="C42" s="189">
        <v>640411102.60000002</v>
      </c>
      <c r="D42" s="190">
        <v>8684349.1600000001</v>
      </c>
      <c r="E42" s="118">
        <f t="shared" si="0"/>
        <v>1.3560584950420876E-2</v>
      </c>
      <c r="F42" s="137">
        <f t="array" ref="F42">IF(E42&lt;=5%,1,0)</f>
        <v>1</v>
      </c>
    </row>
    <row r="43" spans="1:6" ht="15.75" x14ac:dyDescent="0.25">
      <c r="A43" s="187">
        <v>38</v>
      </c>
      <c r="B43" s="188" t="s">
        <v>47</v>
      </c>
      <c r="C43" s="189">
        <v>525287058.29000002</v>
      </c>
      <c r="D43" s="190">
        <v>8575954.6099999994</v>
      </c>
      <c r="E43" s="118">
        <f t="shared" si="0"/>
        <v>1.6326224822514841E-2</v>
      </c>
      <c r="F43" s="137">
        <f t="array" ref="F43">IF(E43&lt;=5%,1,0)</f>
        <v>1</v>
      </c>
    </row>
    <row r="44" spans="1:6" ht="15.75" x14ac:dyDescent="0.25">
      <c r="A44" s="187">
        <v>39</v>
      </c>
      <c r="B44" s="188" t="s">
        <v>48</v>
      </c>
      <c r="C44" s="189">
        <v>586386530.90999997</v>
      </c>
      <c r="D44" s="190">
        <v>13112189.130000001</v>
      </c>
      <c r="E44" s="118">
        <f t="shared" si="0"/>
        <v>2.2360999850476598E-2</v>
      </c>
      <c r="F44" s="137">
        <f t="array" ref="F44">IF(E44&lt;=5%,1,0)</f>
        <v>1</v>
      </c>
    </row>
    <row r="45" spans="1:6" ht="15.75" x14ac:dyDescent="0.25">
      <c r="A45" s="187">
        <v>40</v>
      </c>
      <c r="B45" s="188" t="s">
        <v>49</v>
      </c>
      <c r="C45" s="189">
        <v>392398555.69</v>
      </c>
      <c r="D45" s="190">
        <v>4747056.2200000007</v>
      </c>
      <c r="E45" s="118">
        <f t="shared" si="0"/>
        <v>1.2097537442900879E-2</v>
      </c>
      <c r="F45" s="137">
        <f t="array" ref="F45">IF(E45&lt;=5%,1,0)</f>
        <v>1</v>
      </c>
    </row>
    <row r="46" spans="1:6" ht="15.75" x14ac:dyDescent="0.25">
      <c r="A46" s="187">
        <v>41</v>
      </c>
      <c r="B46" s="188" t="s">
        <v>50</v>
      </c>
      <c r="C46" s="189">
        <v>901631113.78999996</v>
      </c>
      <c r="D46" s="190">
        <v>10715767.209999999</v>
      </c>
      <c r="E46" s="118">
        <f t="shared" si="0"/>
        <v>1.1884868485689617E-2</v>
      </c>
      <c r="F46" s="137">
        <f t="array" ref="F46">IF(E46&lt;=5%,1,0)</f>
        <v>1</v>
      </c>
    </row>
    <row r="47" spans="1:6" ht="15.75" x14ac:dyDescent="0.25">
      <c r="A47" s="187">
        <v>42</v>
      </c>
      <c r="B47" s="188" t="s">
        <v>51</v>
      </c>
      <c r="C47" s="189">
        <v>391564904.12</v>
      </c>
      <c r="D47" s="190">
        <v>5984008.1600000001</v>
      </c>
      <c r="E47" s="118">
        <f t="shared" si="0"/>
        <v>1.5282289339613862E-2</v>
      </c>
      <c r="F47" s="137">
        <f t="array" ref="F47">IF(E47&lt;=5%,1,0)</f>
        <v>1</v>
      </c>
    </row>
    <row r="48" spans="1:6" ht="15.75" x14ac:dyDescent="0.25">
      <c r="A48" s="187">
        <v>43</v>
      </c>
      <c r="B48" s="188" t="s">
        <v>52</v>
      </c>
      <c r="C48" s="189">
        <v>478144695.93000001</v>
      </c>
      <c r="D48" s="190">
        <v>3994629.13</v>
      </c>
      <c r="E48" s="118">
        <f t="shared" si="0"/>
        <v>8.3544357262614298E-3</v>
      </c>
      <c r="F48" s="137">
        <f t="array" ref="F48">IF(E48&lt;=5%,1,0)</f>
        <v>1</v>
      </c>
    </row>
    <row r="49" spans="1:6" ht="15.75" x14ac:dyDescent="0.25">
      <c r="A49" s="187">
        <v>44</v>
      </c>
      <c r="B49" s="188" t="s">
        <v>53</v>
      </c>
      <c r="C49" s="189">
        <v>1184730849.9400001</v>
      </c>
      <c r="D49" s="190">
        <v>10711976.729999999</v>
      </c>
      <c r="E49" s="118">
        <f t="shared" si="0"/>
        <v>9.041696458349591E-3</v>
      </c>
      <c r="F49" s="137">
        <f t="array" ref="F49">IF(E49&lt;=5%,1,0)</f>
        <v>1</v>
      </c>
    </row>
    <row r="50" spans="1:6" ht="15.75" x14ac:dyDescent="0.25">
      <c r="A50" s="187">
        <v>45</v>
      </c>
      <c r="B50" s="188" t="s">
        <v>54</v>
      </c>
      <c r="C50" s="189">
        <v>644058224.33000004</v>
      </c>
      <c r="D50" s="190">
        <v>6472242.0299999993</v>
      </c>
      <c r="E50" s="118">
        <f t="shared" si="0"/>
        <v>1.0049156715191292E-2</v>
      </c>
      <c r="F50" s="137">
        <f t="array" ref="F50">IF(E50&lt;=5%,1,0)</f>
        <v>1</v>
      </c>
    </row>
    <row r="51" spans="1:6" ht="15.75" x14ac:dyDescent="0.25">
      <c r="A51" s="187">
        <v>46</v>
      </c>
      <c r="B51" s="188" t="s">
        <v>55</v>
      </c>
      <c r="C51" s="189">
        <v>355990004.07999998</v>
      </c>
      <c r="D51" s="190">
        <v>10431639.229999999</v>
      </c>
      <c r="E51" s="118">
        <f t="shared" si="0"/>
        <v>2.9303180174844866E-2</v>
      </c>
      <c r="F51" s="137">
        <f t="array" ref="F51">IF(E51&lt;=5%,1,0)</f>
        <v>1</v>
      </c>
    </row>
    <row r="52" spans="1:6" ht="15.75" x14ac:dyDescent="0.25">
      <c r="A52" s="187">
        <v>47</v>
      </c>
      <c r="B52" s="188" t="s">
        <v>56</v>
      </c>
      <c r="C52" s="189">
        <v>398369289.30000001</v>
      </c>
      <c r="D52" s="190">
        <v>4910253.92</v>
      </c>
      <c r="E52" s="118">
        <f t="shared" si="0"/>
        <v>1.2325884680086959E-2</v>
      </c>
      <c r="F52" s="137">
        <f t="array" ref="F52">IF(E52&lt;=5%,1,0)</f>
        <v>1</v>
      </c>
    </row>
    <row r="53" spans="1:6" ht="15.75" x14ac:dyDescent="0.25">
      <c r="A53" s="187">
        <v>48</v>
      </c>
      <c r="B53" s="188" t="s">
        <v>57</v>
      </c>
      <c r="C53" s="189">
        <v>640269082.25</v>
      </c>
      <c r="D53" s="190">
        <v>7846149.0900000008</v>
      </c>
      <c r="E53" s="118">
        <f t="shared" si="0"/>
        <v>1.2254455677334091E-2</v>
      </c>
      <c r="F53" s="137">
        <f t="array" ref="F53">IF(E53&lt;=5%,1,0)</f>
        <v>1</v>
      </c>
    </row>
    <row r="54" spans="1:6" ht="15.75" x14ac:dyDescent="0.25">
      <c r="A54" s="187">
        <v>49</v>
      </c>
      <c r="B54" s="188" t="s">
        <v>58</v>
      </c>
      <c r="C54" s="189">
        <v>369647847.18000001</v>
      </c>
      <c r="D54" s="190">
        <v>7162184.2200000007</v>
      </c>
      <c r="E54" s="118">
        <f t="shared" si="0"/>
        <v>1.9375695745665673E-2</v>
      </c>
      <c r="F54" s="137">
        <f t="array" ref="F54">IF(E54&lt;=5%,1,0)</f>
        <v>1</v>
      </c>
    </row>
    <row r="55" spans="1:6" ht="15.75" x14ac:dyDescent="0.25">
      <c r="A55" s="187">
        <v>50</v>
      </c>
      <c r="B55" s="188" t="s">
        <v>59</v>
      </c>
      <c r="C55" s="189">
        <v>269632942.31999999</v>
      </c>
      <c r="D55" s="190">
        <v>6176676.9700000007</v>
      </c>
      <c r="E55" s="118">
        <f t="shared" si="0"/>
        <v>2.2907723799822387E-2</v>
      </c>
      <c r="F55" s="137">
        <f t="array" ref="F55">IF(E55&lt;=5%,1,0)</f>
        <v>1</v>
      </c>
    </row>
    <row r="56" spans="1:6" ht="15.75" x14ac:dyDescent="0.25">
      <c r="A56" s="187">
        <v>51</v>
      </c>
      <c r="B56" s="188" t="s">
        <v>60</v>
      </c>
      <c r="C56" s="189">
        <v>263853537.22999999</v>
      </c>
      <c r="D56" s="190">
        <v>3798981.62</v>
      </c>
      <c r="E56" s="118">
        <f t="shared" si="0"/>
        <v>1.4398069701405763E-2</v>
      </c>
      <c r="F56" s="137">
        <f t="array" ref="F56">IF(E56&lt;=5%,1,0)</f>
        <v>1</v>
      </c>
    </row>
    <row r="57" spans="1:6" ht="15.75" x14ac:dyDescent="0.25">
      <c r="A57" s="187">
        <v>52</v>
      </c>
      <c r="B57" s="188" t="s">
        <v>61</v>
      </c>
      <c r="C57" s="189">
        <v>1477910763.77</v>
      </c>
      <c r="D57" s="190">
        <v>5973157.79</v>
      </c>
      <c r="E57" s="118">
        <f t="shared" si="0"/>
        <v>4.0416227666974173E-3</v>
      </c>
      <c r="F57" s="137">
        <f t="array" ref="F57">IF(E57&lt;=5%,1,0)</f>
        <v>1</v>
      </c>
    </row>
    <row r="58" spans="1:6" ht="15.75" x14ac:dyDescent="0.25">
      <c r="A58" s="187">
        <v>53</v>
      </c>
      <c r="B58" s="188" t="s">
        <v>62</v>
      </c>
      <c r="C58" s="189">
        <v>389583137.94</v>
      </c>
      <c r="D58" s="190">
        <v>4804192.41</v>
      </c>
      <c r="E58" s="118">
        <f t="shared" si="0"/>
        <v>1.2331623066139731E-2</v>
      </c>
      <c r="F58" s="137">
        <f t="array" ref="F58">IF(E58&lt;=5%,1,0)</f>
        <v>1</v>
      </c>
    </row>
    <row r="59" spans="1:6" ht="15.75" x14ac:dyDescent="0.25">
      <c r="A59" s="187">
        <v>54</v>
      </c>
      <c r="B59" s="188" t="s">
        <v>63</v>
      </c>
      <c r="C59" s="189">
        <v>852430773.45000005</v>
      </c>
      <c r="D59" s="190">
        <v>31190799.379999999</v>
      </c>
      <c r="E59" s="118">
        <f t="shared" si="0"/>
        <v>3.6590419247492734E-2</v>
      </c>
      <c r="F59" s="137">
        <f t="array" ref="F59">IF(E59&lt;=5%,1,0)</f>
        <v>1</v>
      </c>
    </row>
    <row r="60" spans="1:6" ht="15.75" x14ac:dyDescent="0.25">
      <c r="A60" s="187">
        <v>55</v>
      </c>
      <c r="B60" s="188" t="s">
        <v>64</v>
      </c>
      <c r="C60" s="189">
        <v>518283111.69999999</v>
      </c>
      <c r="D60" s="190">
        <v>3895793.67</v>
      </c>
      <c r="E60" s="118">
        <f t="shared" si="0"/>
        <v>7.5167289499778623E-3</v>
      </c>
      <c r="F60" s="137">
        <f t="array" ref="F60">IF(E60&lt;=5%,1,0)</f>
        <v>1</v>
      </c>
    </row>
    <row r="61" spans="1:6" ht="15.75" x14ac:dyDescent="0.25">
      <c r="A61" s="187">
        <v>56</v>
      </c>
      <c r="B61" s="188" t="s">
        <v>65</v>
      </c>
      <c r="C61" s="189">
        <v>712636841.80999994</v>
      </c>
      <c r="D61" s="190">
        <v>32433271.77</v>
      </c>
      <c r="E61" s="118">
        <f t="shared" si="0"/>
        <v>4.5511640525942962E-2</v>
      </c>
      <c r="F61" s="137">
        <f t="array" ref="F61">IF(E61&lt;=5%,1,0)</f>
        <v>1</v>
      </c>
    </row>
    <row r="62" spans="1:6" ht="15.75" x14ac:dyDescent="0.25">
      <c r="A62" s="187">
        <v>57</v>
      </c>
      <c r="B62" s="188" t="s">
        <v>66</v>
      </c>
      <c r="C62" s="189">
        <v>774313989.71000004</v>
      </c>
      <c r="D62" s="190">
        <v>16517117.07</v>
      </c>
      <c r="E62" s="118">
        <f t="shared" si="0"/>
        <v>2.1331291038905385E-2</v>
      </c>
      <c r="F62" s="137">
        <f t="array" ref="F62">IF(E62&lt;=5%,1,0)</f>
        <v>1</v>
      </c>
    </row>
    <row r="63" spans="1:6" ht="15.75" x14ac:dyDescent="0.25">
      <c r="A63" s="187">
        <v>58</v>
      </c>
      <c r="B63" s="188" t="s">
        <v>67</v>
      </c>
      <c r="C63" s="189">
        <v>1030262729.33</v>
      </c>
      <c r="D63" s="190">
        <v>6108530.5499999998</v>
      </c>
      <c r="E63" s="118">
        <f t="shared" si="0"/>
        <v>5.9290998073593289E-3</v>
      </c>
      <c r="F63" s="137">
        <f t="array" ref="F63">IF(E63&lt;=5%,1,0)</f>
        <v>1</v>
      </c>
    </row>
    <row r="64" spans="1:6" ht="15.75" x14ac:dyDescent="0.25">
      <c r="A64" s="187">
        <v>59</v>
      </c>
      <c r="B64" s="188" t="s">
        <v>68</v>
      </c>
      <c r="C64" s="189">
        <v>854673689.14999998</v>
      </c>
      <c r="D64" s="190">
        <v>9467310.8599999994</v>
      </c>
      <c r="E64" s="118">
        <f t="shared" si="0"/>
        <v>1.1077105777545978E-2</v>
      </c>
      <c r="F64" s="137">
        <f t="array" ref="F64">IF(E64&lt;=5%,1,0)</f>
        <v>1</v>
      </c>
    </row>
    <row r="65" spans="1:6" ht="15.75" x14ac:dyDescent="0.25">
      <c r="A65" s="187">
        <v>60</v>
      </c>
      <c r="B65" s="188" t="s">
        <v>69</v>
      </c>
      <c r="C65" s="189">
        <v>493466750.06</v>
      </c>
      <c r="D65" s="190">
        <v>12241121.689999999</v>
      </c>
      <c r="E65" s="118">
        <f t="shared" si="0"/>
        <v>2.4806375887558012E-2</v>
      </c>
      <c r="F65" s="137">
        <f t="array" ref="F65">IF(E65&lt;=5%,1,0)</f>
        <v>1</v>
      </c>
    </row>
    <row r="66" spans="1:6" ht="15.75" x14ac:dyDescent="0.25">
      <c r="A66" s="187">
        <v>61</v>
      </c>
      <c r="B66" s="188" t="s">
        <v>70</v>
      </c>
      <c r="C66" s="189">
        <v>405970735.41000003</v>
      </c>
      <c r="D66" s="190">
        <v>5966255.6799999997</v>
      </c>
      <c r="E66" s="118">
        <f t="shared" si="0"/>
        <v>1.4696270345631018E-2</v>
      </c>
      <c r="F66" s="137">
        <f t="array" ref="F66">IF(E66&lt;=5%,1,0)</f>
        <v>1</v>
      </c>
    </row>
    <row r="67" spans="1:6" ht="15.75" x14ac:dyDescent="0.25">
      <c r="A67" s="187">
        <v>62</v>
      </c>
      <c r="B67" s="188" t="s">
        <v>71</v>
      </c>
      <c r="C67" s="189">
        <v>1074684299.3599999</v>
      </c>
      <c r="D67" s="190">
        <v>14289810.24</v>
      </c>
      <c r="E67" s="118">
        <f t="shared" si="0"/>
        <v>1.3296751658612601E-2</v>
      </c>
      <c r="F67" s="137">
        <f t="array" ref="F67">IF(E67&lt;=5%,1,0)</f>
        <v>1</v>
      </c>
    </row>
    <row r="68" spans="1:6" ht="15.75" x14ac:dyDescent="0.25">
      <c r="A68" s="187">
        <v>63</v>
      </c>
      <c r="B68" s="188" t="s">
        <v>72</v>
      </c>
      <c r="C68" s="189">
        <v>354788275.04000002</v>
      </c>
      <c r="D68" s="190">
        <v>7538028.1400000006</v>
      </c>
      <c r="E68" s="118">
        <f t="shared" si="0"/>
        <v>2.1246553706291839E-2</v>
      </c>
      <c r="F68" s="137">
        <f t="array" ref="F68">IF(E68&lt;=5%,1,0)</f>
        <v>1</v>
      </c>
    </row>
    <row r="69" spans="1:6" ht="15.75" x14ac:dyDescent="0.25">
      <c r="A69" s="187">
        <v>64</v>
      </c>
      <c r="B69" s="188" t="s">
        <v>73</v>
      </c>
      <c r="C69" s="189">
        <v>563568982.07000005</v>
      </c>
      <c r="D69" s="190">
        <v>9659434.8399999999</v>
      </c>
      <c r="E69" s="118">
        <f t="shared" si="0"/>
        <v>1.7139755996720588E-2</v>
      </c>
      <c r="F69" s="137">
        <f t="array" ref="F69">IF(E69&lt;=5%,1,0)</f>
        <v>1</v>
      </c>
    </row>
    <row r="70" spans="1:6" ht="15.75" x14ac:dyDescent="0.25">
      <c r="A70" s="187">
        <v>65</v>
      </c>
      <c r="B70" s="188" t="s">
        <v>74</v>
      </c>
      <c r="C70" s="189">
        <v>729574647.49000001</v>
      </c>
      <c r="D70" s="190">
        <v>10191120.9</v>
      </c>
      <c r="E70" s="118">
        <f t="shared" si="0"/>
        <v>1.3968578726057893E-2</v>
      </c>
      <c r="F70" s="137">
        <f t="array" ref="F70">IF(E70&lt;=5%,1,0)</f>
        <v>1</v>
      </c>
    </row>
    <row r="71" spans="1:6" ht="15.75" x14ac:dyDescent="0.25">
      <c r="A71" s="187">
        <v>66</v>
      </c>
      <c r="B71" s="188" t="s">
        <v>75</v>
      </c>
      <c r="C71" s="189">
        <v>383871402.56</v>
      </c>
      <c r="D71" s="190">
        <v>2798755.02</v>
      </c>
      <c r="E71" s="118">
        <f t="shared" ref="E71:E83" si="1">D71/C71</f>
        <v>7.2908661633437205E-3</v>
      </c>
      <c r="F71" s="137">
        <f t="array" ref="F71">IF(E71&lt;=5%,1,0)</f>
        <v>1</v>
      </c>
    </row>
    <row r="72" spans="1:6" ht="15.75" x14ac:dyDescent="0.25">
      <c r="A72" s="187">
        <v>67</v>
      </c>
      <c r="B72" s="188" t="s">
        <v>76</v>
      </c>
      <c r="C72" s="189">
        <v>1004814479.54</v>
      </c>
      <c r="D72" s="190">
        <v>26018941.109999999</v>
      </c>
      <c r="E72" s="118">
        <f t="shared" si="1"/>
        <v>2.5894273659264312E-2</v>
      </c>
      <c r="F72" s="137">
        <f t="array" ref="F72">IF(E72&lt;=5%,1,0)</f>
        <v>1</v>
      </c>
    </row>
    <row r="73" spans="1:6" ht="15.75" x14ac:dyDescent="0.25">
      <c r="A73" s="187">
        <v>68</v>
      </c>
      <c r="B73" s="188" t="s">
        <v>77</v>
      </c>
      <c r="C73" s="189">
        <v>373922935.12</v>
      </c>
      <c r="D73" s="190">
        <v>4615228</v>
      </c>
      <c r="E73" s="118">
        <f t="shared" si="1"/>
        <v>1.2342725108634678E-2</v>
      </c>
      <c r="F73" s="137">
        <f t="array" ref="F73">IF(E73&lt;=5%,1,0)</f>
        <v>1</v>
      </c>
    </row>
    <row r="74" spans="1:6" ht="15.75" x14ac:dyDescent="0.25">
      <c r="A74" s="187">
        <v>69</v>
      </c>
      <c r="B74" s="188" t="s">
        <v>78</v>
      </c>
      <c r="C74" s="189">
        <v>599000240.33000004</v>
      </c>
      <c r="D74" s="190">
        <v>9803300</v>
      </c>
      <c r="E74" s="118">
        <f t="shared" si="1"/>
        <v>1.6366103617252617E-2</v>
      </c>
      <c r="F74" s="137">
        <f t="array" ref="F74">IF(E74&lt;=5%,1,0)</f>
        <v>1</v>
      </c>
    </row>
    <row r="75" spans="1:6" ht="15.75" x14ac:dyDescent="0.25">
      <c r="A75" s="187">
        <v>70</v>
      </c>
      <c r="B75" s="188" t="s">
        <v>79</v>
      </c>
      <c r="C75" s="189">
        <v>388863436.89999998</v>
      </c>
      <c r="D75" s="190">
        <v>7759676.5999999996</v>
      </c>
      <c r="E75" s="118">
        <f t="shared" si="1"/>
        <v>1.9954760112855446E-2</v>
      </c>
      <c r="F75" s="137">
        <f t="array" ref="F75">IF(E75&lt;=5%,1,0)</f>
        <v>1</v>
      </c>
    </row>
    <row r="76" spans="1:6" ht="15.75" x14ac:dyDescent="0.25">
      <c r="A76" s="187">
        <v>71</v>
      </c>
      <c r="B76" s="188" t="s">
        <v>80</v>
      </c>
      <c r="C76" s="189">
        <v>568221802.00999999</v>
      </c>
      <c r="D76" s="190">
        <v>12579843.5</v>
      </c>
      <c r="E76" s="118">
        <f t="shared" si="1"/>
        <v>2.2138966606878998E-2</v>
      </c>
      <c r="F76" s="137">
        <f t="array" ref="F76">IF(E76&lt;=5%,1,0)</f>
        <v>1</v>
      </c>
    </row>
    <row r="77" spans="1:6" ht="15.75" x14ac:dyDescent="0.25">
      <c r="A77" s="187">
        <v>72</v>
      </c>
      <c r="B77" s="188" t="s">
        <v>81</v>
      </c>
      <c r="C77" s="189">
        <v>596468426.36000001</v>
      </c>
      <c r="D77" s="190">
        <v>11716959.68</v>
      </c>
      <c r="E77" s="118">
        <f t="shared" si="1"/>
        <v>1.9643889202155689E-2</v>
      </c>
      <c r="F77" s="137">
        <f t="array" ref="F77">IF(E77&lt;=5%,1,0)</f>
        <v>1</v>
      </c>
    </row>
    <row r="78" spans="1:6" ht="15.75" x14ac:dyDescent="0.25">
      <c r="A78" s="187">
        <v>73</v>
      </c>
      <c r="B78" s="188" t="s">
        <v>82</v>
      </c>
      <c r="C78" s="189">
        <v>450243516.69</v>
      </c>
      <c r="D78" s="190">
        <v>2596490.5699999998</v>
      </c>
      <c r="E78" s="118">
        <f t="shared" si="1"/>
        <v>5.7668583194452217E-3</v>
      </c>
      <c r="F78" s="137">
        <f t="array" ref="F78">IF(E78&lt;=5%,1,0)</f>
        <v>1</v>
      </c>
    </row>
    <row r="79" spans="1:6" ht="15.75" x14ac:dyDescent="0.25">
      <c r="A79" s="187">
        <v>74</v>
      </c>
      <c r="B79" s="188" t="s">
        <v>83</v>
      </c>
      <c r="C79" s="189">
        <v>674981456.58000004</v>
      </c>
      <c r="D79" s="190">
        <v>9779134.5899999999</v>
      </c>
      <c r="E79" s="118">
        <f t="shared" si="1"/>
        <v>1.4488004810604688E-2</v>
      </c>
      <c r="F79" s="137">
        <f t="array" ref="F79">IF(E79&lt;=5%,1,0)</f>
        <v>1</v>
      </c>
    </row>
    <row r="80" spans="1:6" ht="15.75" x14ac:dyDescent="0.25">
      <c r="A80" s="187">
        <v>75</v>
      </c>
      <c r="B80" s="188" t="s">
        <v>84</v>
      </c>
      <c r="C80" s="189">
        <v>667519197.76999998</v>
      </c>
      <c r="D80" s="190">
        <v>5174816.37</v>
      </c>
      <c r="E80" s="118">
        <f t="shared" si="1"/>
        <v>7.7523109257196703E-3</v>
      </c>
      <c r="F80" s="137">
        <f t="array" ref="F80">IF(E80&lt;=5%,1,0)</f>
        <v>1</v>
      </c>
    </row>
    <row r="81" spans="1:6" ht="15.75" x14ac:dyDescent="0.25">
      <c r="A81" s="187">
        <v>76</v>
      </c>
      <c r="B81" s="188" t="s">
        <v>85</v>
      </c>
      <c r="C81" s="189">
        <v>594904548.67999995</v>
      </c>
      <c r="D81" s="190">
        <v>9747578.0500000007</v>
      </c>
      <c r="E81" s="118">
        <f t="shared" si="1"/>
        <v>1.6385112656523388E-2</v>
      </c>
      <c r="F81" s="137">
        <f t="array" ref="F81">IF(E81&lt;=5%,1,0)</f>
        <v>1</v>
      </c>
    </row>
    <row r="82" spans="1:6" ht="15.75" x14ac:dyDescent="0.25">
      <c r="A82" s="187">
        <v>77</v>
      </c>
      <c r="B82" s="188" t="s">
        <v>86</v>
      </c>
      <c r="C82" s="189">
        <v>1539835057.46</v>
      </c>
      <c r="D82" s="190">
        <v>15719382.15</v>
      </c>
      <c r="E82" s="118">
        <f t="shared" si="1"/>
        <v>1.0208484391782553E-2</v>
      </c>
      <c r="F82" s="137">
        <f t="array" ref="F82">IF(E82&lt;=5%,1,0)</f>
        <v>1</v>
      </c>
    </row>
    <row r="83" spans="1:6" ht="15.75" x14ac:dyDescent="0.25">
      <c r="A83" s="187">
        <v>78</v>
      </c>
      <c r="B83" s="188" t="s">
        <v>87</v>
      </c>
      <c r="C83" s="189">
        <v>1311032009.1700001</v>
      </c>
      <c r="D83" s="190">
        <v>12629628.710000001</v>
      </c>
      <c r="E83" s="118">
        <f t="shared" si="1"/>
        <v>9.6333488592667393E-3</v>
      </c>
      <c r="F83" s="137">
        <f t="array" ref="F83">IF(E83&lt;=5%,1,0)</f>
        <v>1</v>
      </c>
    </row>
    <row r="84" spans="1:6" ht="15.75" x14ac:dyDescent="0.25">
      <c r="A84" s="191">
        <v>79</v>
      </c>
      <c r="B84" s="191" t="s">
        <v>88</v>
      </c>
      <c r="C84" s="192">
        <v>38572045.75</v>
      </c>
      <c r="D84" s="195">
        <v>37295.9</v>
      </c>
      <c r="E84" s="118">
        <f>D84/C84</f>
        <v>9.6691526920114168E-4</v>
      </c>
      <c r="F84" s="194">
        <v>1</v>
      </c>
    </row>
    <row r="85" spans="1:6" ht="15.75" x14ac:dyDescent="0.25">
      <c r="A85" s="191">
        <v>80</v>
      </c>
      <c r="B85" s="191" t="s">
        <v>89</v>
      </c>
      <c r="C85" s="192">
        <v>44956236.299999997</v>
      </c>
      <c r="D85" s="195">
        <v>54627.1</v>
      </c>
      <c r="E85" s="118">
        <f t="shared" ref="E85" si="2">D85/C85</f>
        <v>1.2151172895227443E-3</v>
      </c>
      <c r="F85" s="194">
        <v>1</v>
      </c>
    </row>
    <row r="86" spans="1:6" ht="15.75" x14ac:dyDescent="0.25">
      <c r="A86" s="187">
        <v>81</v>
      </c>
      <c r="B86" s="188" t="s">
        <v>90</v>
      </c>
      <c r="C86" s="189">
        <v>140147250.81999999</v>
      </c>
      <c r="D86" s="190">
        <v>3570540.01</v>
      </c>
      <c r="E86" s="118">
        <f>D86/C86</f>
        <v>2.5477060656622304E-2</v>
      </c>
      <c r="F86" s="137">
        <f t="array" ref="F86">IF(E86&lt;=5%,1,0)</f>
        <v>1</v>
      </c>
    </row>
    <row r="87" spans="1:6" ht="30" x14ac:dyDescent="0.25">
      <c r="A87" s="187">
        <v>82</v>
      </c>
      <c r="B87" s="188" t="s">
        <v>91</v>
      </c>
      <c r="C87" s="189">
        <v>322876295.31999999</v>
      </c>
      <c r="D87" s="190">
        <v>7674030.7400000002</v>
      </c>
      <c r="E87" s="118">
        <f t="shared" ref="E87:E90" si="3">D87/C87</f>
        <v>2.3767711817909494E-2</v>
      </c>
      <c r="F87" s="137">
        <f t="array" ref="F87">IF(E87&lt;=5%,1,0)</f>
        <v>1</v>
      </c>
    </row>
    <row r="88" spans="1:6" ht="15.75" x14ac:dyDescent="0.25">
      <c r="A88" s="187">
        <v>83</v>
      </c>
      <c r="B88" s="188" t="s">
        <v>92</v>
      </c>
      <c r="C88" s="189">
        <v>407779958.89999998</v>
      </c>
      <c r="D88" s="190">
        <v>5332527.5599999996</v>
      </c>
      <c r="E88" s="118">
        <f t="shared" si="3"/>
        <v>1.3076973116542242E-2</v>
      </c>
      <c r="F88" s="137">
        <f t="array" ref="F88">IF(E88&lt;=5%,1,0)</f>
        <v>1</v>
      </c>
    </row>
    <row r="89" spans="1:6" ht="15.75" x14ac:dyDescent="0.25">
      <c r="A89" s="187">
        <v>84</v>
      </c>
      <c r="B89" s="188" t="s">
        <v>93</v>
      </c>
      <c r="C89" s="189">
        <v>258278350.66999999</v>
      </c>
      <c r="D89" s="190">
        <v>5714583.8200000003</v>
      </c>
      <c r="E89" s="118">
        <f t="shared" si="3"/>
        <v>2.212567876934244E-2</v>
      </c>
      <c r="F89" s="137">
        <f t="array" ref="F89">IF(E89&lt;=5%,1,0)</f>
        <v>1</v>
      </c>
    </row>
    <row r="90" spans="1:6" ht="16.5" thickBot="1" x14ac:dyDescent="0.3">
      <c r="A90" s="187">
        <v>85</v>
      </c>
      <c r="B90" s="188" t="s">
        <v>94</v>
      </c>
      <c r="C90" s="189">
        <v>682071975.33000004</v>
      </c>
      <c r="D90" s="190">
        <v>5066040.79</v>
      </c>
      <c r="E90" s="118">
        <f t="shared" si="3"/>
        <v>7.4274284433823107E-3</v>
      </c>
      <c r="F90" s="138">
        <f t="array" ref="F90">IF(E90&lt;=5%,1,0)</f>
        <v>1</v>
      </c>
    </row>
    <row r="91" spans="1:6" x14ac:dyDescent="0.25">
      <c r="A91" s="193"/>
      <c r="B91" s="193"/>
    </row>
  </sheetData>
  <autoFilter ref="A4:D90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D5" sqref="D5"/>
    </sheetView>
  </sheetViews>
  <sheetFormatPr defaultColWidth="8.875" defaultRowHeight="15" x14ac:dyDescent="0.25"/>
  <cols>
    <col min="1" max="1" width="8.875" style="122"/>
    <col min="2" max="2" width="48.375" style="122" customWidth="1"/>
    <col min="3" max="3" width="24.5" style="122" customWidth="1"/>
    <col min="4" max="4" width="20.5" style="122" customWidth="1"/>
    <col min="5" max="5" width="22.875" style="122" customWidth="1"/>
    <col min="6" max="6" width="23.5" style="122" customWidth="1"/>
    <col min="7" max="16384" width="8.875" style="122"/>
  </cols>
  <sheetData>
    <row r="1" spans="1:6" x14ac:dyDescent="0.25">
      <c r="B1" s="122" t="s">
        <v>184</v>
      </c>
    </row>
    <row r="2" spans="1:6" ht="15.75" thickBot="1" x14ac:dyDescent="0.3">
      <c r="B2" s="196" t="s">
        <v>179</v>
      </c>
      <c r="C2" s="197">
        <f>[9]ИПЦ!$Z$19-100</f>
        <v>12.909999999999997</v>
      </c>
    </row>
    <row r="3" spans="1:6" ht="45" x14ac:dyDescent="0.25">
      <c r="A3" s="123" t="s">
        <v>100</v>
      </c>
      <c r="B3" s="123" t="s">
        <v>2</v>
      </c>
      <c r="C3" s="124" t="s">
        <v>180</v>
      </c>
      <c r="D3" s="124" t="s">
        <v>181</v>
      </c>
      <c r="E3" s="132" t="s">
        <v>182</v>
      </c>
      <c r="F3" s="135" t="s">
        <v>6</v>
      </c>
    </row>
    <row r="4" spans="1:6" x14ac:dyDescent="0.25">
      <c r="A4" s="125">
        <v>1</v>
      </c>
      <c r="B4" s="125">
        <v>2</v>
      </c>
      <c r="C4" s="125">
        <v>3</v>
      </c>
      <c r="D4" s="125">
        <v>4</v>
      </c>
      <c r="E4" s="133" t="s">
        <v>183</v>
      </c>
      <c r="F4" s="141">
        <v>6</v>
      </c>
    </row>
    <row r="5" spans="1:6" x14ac:dyDescent="0.25">
      <c r="A5" s="128">
        <f t="array" ref="A5">VLOOKUP(B5,'[7]1.1'!$B$5:$V$89,21,FALSE)</f>
        <v>1</v>
      </c>
      <c r="B5" s="142" t="s">
        <v>10</v>
      </c>
      <c r="C5" s="127">
        <v>6657902.4800000004</v>
      </c>
      <c r="D5" s="127">
        <v>6548220.3499999996</v>
      </c>
      <c r="E5" s="134">
        <f>IFERROR((D5-C5)/C5*100,0)</f>
        <v>-1.6473976650976843</v>
      </c>
      <c r="F5" s="137">
        <f t="shared" ref="F5:F36" si="0">IF(E5&gt;$C$2,0,1)</f>
        <v>1</v>
      </c>
    </row>
    <row r="6" spans="1:6" x14ac:dyDescent="0.25">
      <c r="A6" s="128">
        <f t="array" ref="A6">VLOOKUP(B6,'[7]1.1'!$B$5:$V$89,21,FALSE)</f>
        <v>2</v>
      </c>
      <c r="B6" s="142" t="s">
        <v>11</v>
      </c>
      <c r="C6" s="127">
        <v>3279241.92</v>
      </c>
      <c r="D6" s="127">
        <v>4929075.28</v>
      </c>
      <c r="E6" s="134">
        <f t="shared" ref="E6:E69" si="1">IFERROR((D6-C6)/C6*100,0)</f>
        <v>50.311425635837217</v>
      </c>
      <c r="F6" s="137">
        <f t="shared" si="0"/>
        <v>0</v>
      </c>
    </row>
    <row r="7" spans="1:6" x14ac:dyDescent="0.25">
      <c r="A7" s="128">
        <f t="array" ref="A7">VLOOKUP(B7,'[7]1.1'!$B$5:$V$89,21,FALSE)</f>
        <v>3</v>
      </c>
      <c r="B7" s="142" t="s">
        <v>12</v>
      </c>
      <c r="C7" s="127">
        <v>4874358.5999999996</v>
      </c>
      <c r="D7" s="172">
        <v>5202228.26</v>
      </c>
      <c r="E7" s="134">
        <f t="shared" si="1"/>
        <v>6.7264164766211527</v>
      </c>
      <c r="F7" s="137">
        <f t="shared" si="0"/>
        <v>1</v>
      </c>
    </row>
    <row r="8" spans="1:6" x14ac:dyDescent="0.25">
      <c r="A8" s="128">
        <f t="array" ref="A8">VLOOKUP(B8,'[7]1.1'!$B$5:$V$89,21,FALSE)</f>
        <v>4</v>
      </c>
      <c r="B8" s="142" t="s">
        <v>13</v>
      </c>
      <c r="C8" s="127">
        <v>4410222.2300000004</v>
      </c>
      <c r="D8" s="127">
        <v>4428419.3899999997</v>
      </c>
      <c r="E8" s="134">
        <f t="shared" si="1"/>
        <v>0.41261322108022702</v>
      </c>
      <c r="F8" s="137">
        <f t="shared" si="0"/>
        <v>1</v>
      </c>
    </row>
    <row r="9" spans="1:6" x14ac:dyDescent="0.25">
      <c r="A9" s="128">
        <f t="array" ref="A9">VLOOKUP(B9,'[7]1.1'!$B$5:$V$89,21,FALSE)</f>
        <v>5</v>
      </c>
      <c r="B9" s="142" t="s">
        <v>14</v>
      </c>
      <c r="C9" s="127">
        <v>11707394.189999999</v>
      </c>
      <c r="D9" s="127">
        <v>16159185.310000001</v>
      </c>
      <c r="E9" s="134">
        <f t="shared" si="1"/>
        <v>38.025465340549886</v>
      </c>
      <c r="F9" s="137">
        <f t="shared" si="0"/>
        <v>0</v>
      </c>
    </row>
    <row r="10" spans="1:6" x14ac:dyDescent="0.25">
      <c r="A10" s="128">
        <f t="array" ref="A10">VLOOKUP(B10,'[7]1.1'!$B$5:$V$89,21,FALSE)</f>
        <v>6</v>
      </c>
      <c r="B10" s="142" t="s">
        <v>15</v>
      </c>
      <c r="C10" s="127">
        <v>704099.25</v>
      </c>
      <c r="D10" s="127">
        <v>679373.32</v>
      </c>
      <c r="E10" s="134">
        <f t="shared" si="1"/>
        <v>-3.5117108845095419</v>
      </c>
      <c r="F10" s="137">
        <f t="shared" si="0"/>
        <v>1</v>
      </c>
    </row>
    <row r="11" spans="1:6" x14ac:dyDescent="0.25">
      <c r="A11" s="128">
        <f t="array" ref="A11">VLOOKUP(B11,'[7]1.1'!$B$5:$V$89,21,FALSE)</f>
        <v>7</v>
      </c>
      <c r="B11" s="142" t="s">
        <v>16</v>
      </c>
      <c r="C11" s="127">
        <v>6485646.7999999998</v>
      </c>
      <c r="D11" s="127">
        <v>8039837.8499999996</v>
      </c>
      <c r="E11" s="134">
        <f t="shared" si="1"/>
        <v>23.963547475326592</v>
      </c>
      <c r="F11" s="137">
        <f t="shared" si="0"/>
        <v>0</v>
      </c>
    </row>
    <row r="12" spans="1:6" x14ac:dyDescent="0.25">
      <c r="A12" s="128">
        <f t="array" ref="A12">VLOOKUP(B12,'[7]1.1'!$B$5:$V$89,21,FALSE)</f>
        <v>8</v>
      </c>
      <c r="B12" s="142" t="s">
        <v>17</v>
      </c>
      <c r="C12" s="127">
        <v>12070531.4</v>
      </c>
      <c r="D12" s="127">
        <v>11659888.85</v>
      </c>
      <c r="E12" s="134">
        <f t="shared" si="1"/>
        <v>-3.4020254485233408</v>
      </c>
      <c r="F12" s="137">
        <f t="shared" si="0"/>
        <v>1</v>
      </c>
    </row>
    <row r="13" spans="1:6" x14ac:dyDescent="0.25">
      <c r="A13" s="128">
        <f t="array" ref="A13">VLOOKUP(B13,'[7]1.1'!$B$5:$V$89,21,FALSE)</f>
        <v>9</v>
      </c>
      <c r="B13" s="142" t="s">
        <v>18</v>
      </c>
      <c r="C13" s="127">
        <v>2524834.0299999998</v>
      </c>
      <c r="D13" s="127">
        <v>2918439.85</v>
      </c>
      <c r="E13" s="134">
        <f t="shared" si="1"/>
        <v>15.589374007288722</v>
      </c>
      <c r="F13" s="137">
        <f t="shared" si="0"/>
        <v>0</v>
      </c>
    </row>
    <row r="14" spans="1:6" x14ac:dyDescent="0.25">
      <c r="A14" s="128">
        <f t="array" ref="A14">VLOOKUP(B14,'[7]1.1'!$B$5:$V$89,21,FALSE)</f>
        <v>10</v>
      </c>
      <c r="B14" s="142" t="s">
        <v>19</v>
      </c>
      <c r="C14" s="127">
        <v>4725833.79</v>
      </c>
      <c r="D14" s="127">
        <v>4991891.33</v>
      </c>
      <c r="E14" s="134">
        <f t="shared" si="1"/>
        <v>5.6298539437206916</v>
      </c>
      <c r="F14" s="137">
        <f t="shared" si="0"/>
        <v>1</v>
      </c>
    </row>
    <row r="15" spans="1:6" x14ac:dyDescent="0.25">
      <c r="A15" s="128">
        <f t="array" ref="A15">VLOOKUP(B15,'[7]1.1'!$B$5:$V$89,21,FALSE)</f>
        <v>11</v>
      </c>
      <c r="B15" s="142" t="s">
        <v>20</v>
      </c>
      <c r="C15" s="127">
        <v>13383674.369999999</v>
      </c>
      <c r="D15" s="127">
        <v>13239540.789999999</v>
      </c>
      <c r="E15" s="134">
        <f t="shared" si="1"/>
        <v>-1.0769357951735647</v>
      </c>
      <c r="F15" s="137">
        <f t="shared" si="0"/>
        <v>1</v>
      </c>
    </row>
    <row r="16" spans="1:6" x14ac:dyDescent="0.25">
      <c r="A16" s="128">
        <f t="array" ref="A16">VLOOKUP(B16,'[7]1.1'!$B$5:$V$89,21,FALSE)</f>
        <v>12</v>
      </c>
      <c r="B16" s="142" t="s">
        <v>21</v>
      </c>
      <c r="C16" s="127">
        <v>7494495.0199999996</v>
      </c>
      <c r="D16" s="127">
        <v>7971326.8200000003</v>
      </c>
      <c r="E16" s="134">
        <f t="shared" si="1"/>
        <v>6.3624273380329877</v>
      </c>
      <c r="F16" s="137">
        <f t="shared" si="0"/>
        <v>1</v>
      </c>
    </row>
    <row r="17" spans="1:6" x14ac:dyDescent="0.25">
      <c r="A17" s="128">
        <f t="array" ref="A17">VLOOKUP(B17,'[7]1.1'!$B$5:$V$89,21,FALSE)</f>
        <v>13</v>
      </c>
      <c r="B17" s="142" t="s">
        <v>22</v>
      </c>
      <c r="C17" s="127">
        <v>14383302.890000001</v>
      </c>
      <c r="D17" s="127">
        <v>12229585.720000001</v>
      </c>
      <c r="E17" s="134">
        <f t="shared" si="1"/>
        <v>-14.973731600252767</v>
      </c>
      <c r="F17" s="137">
        <f t="shared" si="0"/>
        <v>1</v>
      </c>
    </row>
    <row r="18" spans="1:6" x14ac:dyDescent="0.25">
      <c r="A18" s="128">
        <f t="array" ref="A18">VLOOKUP(B18,'[7]1.1'!$B$5:$V$89,21,FALSE)</f>
        <v>14</v>
      </c>
      <c r="B18" s="142" t="s">
        <v>23</v>
      </c>
      <c r="C18" s="127">
        <v>397060.27</v>
      </c>
      <c r="D18" s="127">
        <v>242538.47</v>
      </c>
      <c r="E18" s="134">
        <f t="shared" si="1"/>
        <v>-38.916459710260106</v>
      </c>
      <c r="F18" s="137">
        <f t="shared" si="0"/>
        <v>1</v>
      </c>
    </row>
    <row r="19" spans="1:6" x14ac:dyDescent="0.25">
      <c r="A19" s="128">
        <f t="array" ref="A19">VLOOKUP(B19,'[7]1.1'!$B$5:$V$89,21,FALSE)</f>
        <v>15</v>
      </c>
      <c r="B19" s="142" t="s">
        <v>24</v>
      </c>
      <c r="C19" s="127">
        <v>3055624.26</v>
      </c>
      <c r="D19" s="127">
        <v>3058197.29</v>
      </c>
      <c r="E19" s="134">
        <f t="shared" si="1"/>
        <v>8.4206361157777326E-2</v>
      </c>
      <c r="F19" s="137">
        <f t="shared" si="0"/>
        <v>1</v>
      </c>
    </row>
    <row r="20" spans="1:6" x14ac:dyDescent="0.25">
      <c r="A20" s="128">
        <f t="array" ref="A20">VLOOKUP(B20,'[7]1.1'!$B$5:$V$89,21,FALSE)</f>
        <v>16</v>
      </c>
      <c r="B20" s="142" t="s">
        <v>25</v>
      </c>
      <c r="C20" s="127">
        <v>1025177.7</v>
      </c>
      <c r="D20" s="127">
        <v>1176140.57</v>
      </c>
      <c r="E20" s="134">
        <f t="shared" si="1"/>
        <v>14.725531973627609</v>
      </c>
      <c r="F20" s="137">
        <f t="shared" si="0"/>
        <v>0</v>
      </c>
    </row>
    <row r="21" spans="1:6" x14ac:dyDescent="0.25">
      <c r="A21" s="128">
        <f t="array" ref="A21">VLOOKUP(B21,'[7]1.1'!$B$5:$V$89,21,FALSE)</f>
        <v>17</v>
      </c>
      <c r="B21" s="142" t="s">
        <v>26</v>
      </c>
      <c r="C21" s="127">
        <v>3579993.42</v>
      </c>
      <c r="D21" s="127">
        <v>3109042.34</v>
      </c>
      <c r="E21" s="134">
        <f t="shared" si="1"/>
        <v>-13.155082279452907</v>
      </c>
      <c r="F21" s="137">
        <f t="shared" si="0"/>
        <v>1</v>
      </c>
    </row>
    <row r="22" spans="1:6" x14ac:dyDescent="0.25">
      <c r="A22" s="128">
        <f t="array" ref="A22">VLOOKUP(B22,'[7]1.1'!$B$5:$V$89,21,FALSE)</f>
        <v>18</v>
      </c>
      <c r="B22" s="142" t="s">
        <v>27</v>
      </c>
      <c r="C22" s="127">
        <v>2269065.83</v>
      </c>
      <c r="D22" s="127">
        <v>2456727.0699999998</v>
      </c>
      <c r="E22" s="134">
        <f t="shared" si="1"/>
        <v>8.2704184920011663</v>
      </c>
      <c r="F22" s="137">
        <f t="shared" si="0"/>
        <v>1</v>
      </c>
    </row>
    <row r="23" spans="1:6" x14ac:dyDescent="0.25">
      <c r="A23" s="128">
        <f t="array" ref="A23">VLOOKUP(B23,'[7]1.1'!$B$5:$V$89,21,FALSE)</f>
        <v>19</v>
      </c>
      <c r="B23" s="142" t="s">
        <v>28</v>
      </c>
      <c r="C23" s="127">
        <v>5217644.09</v>
      </c>
      <c r="D23" s="127">
        <v>5967557.7400000002</v>
      </c>
      <c r="E23" s="134">
        <f t="shared" si="1"/>
        <v>14.372648595124863</v>
      </c>
      <c r="F23" s="137">
        <f t="shared" si="0"/>
        <v>0</v>
      </c>
    </row>
    <row r="24" spans="1:6" x14ac:dyDescent="0.25">
      <c r="A24" s="128">
        <f t="array" ref="A24">VLOOKUP(B24,'[7]1.1'!$B$5:$V$89,21,FALSE)</f>
        <v>20</v>
      </c>
      <c r="B24" s="142" t="s">
        <v>29</v>
      </c>
      <c r="C24" s="127">
        <v>16100393.93</v>
      </c>
      <c r="D24" s="127">
        <v>16217328.460000001</v>
      </c>
      <c r="E24" s="134">
        <f t="shared" si="1"/>
        <v>0.72628365807942186</v>
      </c>
      <c r="F24" s="137">
        <f t="shared" si="0"/>
        <v>1</v>
      </c>
    </row>
    <row r="25" spans="1:6" x14ac:dyDescent="0.25">
      <c r="A25" s="128">
        <f t="array" ref="A25">VLOOKUP(B25,'[7]1.1'!$B$5:$V$89,21,FALSE)</f>
        <v>21</v>
      </c>
      <c r="B25" s="142" t="s">
        <v>30</v>
      </c>
      <c r="C25" s="127">
        <v>4691501.68</v>
      </c>
      <c r="D25" s="127">
        <v>4426729.38</v>
      </c>
      <c r="E25" s="134">
        <f t="shared" si="1"/>
        <v>-5.6436577893328144</v>
      </c>
      <c r="F25" s="137">
        <f t="shared" si="0"/>
        <v>1</v>
      </c>
    </row>
    <row r="26" spans="1:6" x14ac:dyDescent="0.25">
      <c r="A26" s="128">
        <f t="array" ref="A26">VLOOKUP(B26,'[7]1.1'!$B$5:$V$89,21,FALSE)</f>
        <v>22</v>
      </c>
      <c r="B26" s="142" t="s">
        <v>31</v>
      </c>
      <c r="C26" s="127">
        <v>9220411.2400000002</v>
      </c>
      <c r="D26" s="127">
        <v>9931042.6899999995</v>
      </c>
      <c r="E26" s="134">
        <f t="shared" si="1"/>
        <v>7.7071556951509592</v>
      </c>
      <c r="F26" s="137">
        <f t="shared" si="0"/>
        <v>1</v>
      </c>
    </row>
    <row r="27" spans="1:6" x14ac:dyDescent="0.25">
      <c r="A27" s="128">
        <f t="array" ref="A27">VLOOKUP(B27,'[7]1.1'!$B$5:$V$89,21,FALSE)</f>
        <v>23</v>
      </c>
      <c r="B27" s="142" t="s">
        <v>32</v>
      </c>
      <c r="C27" s="127">
        <v>9571716.8000000007</v>
      </c>
      <c r="D27" s="127">
        <v>8248916.6500000004</v>
      </c>
      <c r="E27" s="134">
        <f t="shared" si="1"/>
        <v>-13.819883910480932</v>
      </c>
      <c r="F27" s="137">
        <f t="shared" si="0"/>
        <v>1</v>
      </c>
    </row>
    <row r="28" spans="1:6" x14ac:dyDescent="0.25">
      <c r="A28" s="128">
        <f t="array" ref="A28">VLOOKUP(B28,'[7]1.1'!$B$5:$V$89,21,FALSE)</f>
        <v>24</v>
      </c>
      <c r="B28" s="142" t="s">
        <v>33</v>
      </c>
      <c r="C28" s="127">
        <v>16407471.529999999</v>
      </c>
      <c r="D28" s="127">
        <v>17134269.460000001</v>
      </c>
      <c r="E28" s="134">
        <f t="shared" si="1"/>
        <v>4.4296766181864076</v>
      </c>
      <c r="F28" s="137">
        <f t="shared" si="0"/>
        <v>1</v>
      </c>
    </row>
    <row r="29" spans="1:6" x14ac:dyDescent="0.25">
      <c r="A29" s="128">
        <f t="array" ref="A29">VLOOKUP(B29,'[7]1.1'!$B$5:$V$89,21,FALSE)</f>
        <v>25</v>
      </c>
      <c r="B29" s="142" t="s">
        <v>34</v>
      </c>
      <c r="C29" s="127">
        <v>19728327.809999999</v>
      </c>
      <c r="D29" s="127">
        <v>20750591.489999998</v>
      </c>
      <c r="E29" s="134">
        <f t="shared" si="1"/>
        <v>5.1817046525444965</v>
      </c>
      <c r="F29" s="137">
        <f t="shared" si="0"/>
        <v>1</v>
      </c>
    </row>
    <row r="30" spans="1:6" x14ac:dyDescent="0.25">
      <c r="A30" s="128">
        <f t="array" ref="A30">VLOOKUP(B30,'[7]1.1'!$B$5:$V$89,21,FALSE)</f>
        <v>26</v>
      </c>
      <c r="B30" s="142" t="s">
        <v>35</v>
      </c>
      <c r="C30" s="127">
        <v>25788516.600000001</v>
      </c>
      <c r="D30" s="127">
        <v>18895998.52</v>
      </c>
      <c r="E30" s="134">
        <f t="shared" si="1"/>
        <v>-26.727082394494929</v>
      </c>
      <c r="F30" s="137">
        <f t="shared" si="0"/>
        <v>1</v>
      </c>
    </row>
    <row r="31" spans="1:6" x14ac:dyDescent="0.25">
      <c r="A31" s="128">
        <f t="array" ref="A31">VLOOKUP(B31,'[7]1.1'!$B$5:$V$89,21,FALSE)</f>
        <v>27</v>
      </c>
      <c r="B31" s="142" t="s">
        <v>36</v>
      </c>
      <c r="C31" s="127">
        <v>7514751.7300000004</v>
      </c>
      <c r="D31" s="127">
        <v>7232589.0999999996</v>
      </c>
      <c r="E31" s="134">
        <f t="shared" si="1"/>
        <v>-3.754783127080112</v>
      </c>
      <c r="F31" s="137">
        <f t="shared" si="0"/>
        <v>1</v>
      </c>
    </row>
    <row r="32" spans="1:6" x14ac:dyDescent="0.25">
      <c r="A32" s="128">
        <f t="array" ref="A32">VLOOKUP(B32,'[7]1.1'!$B$5:$V$89,21,FALSE)</f>
        <v>28</v>
      </c>
      <c r="B32" s="142" t="s">
        <v>37</v>
      </c>
      <c r="C32" s="127">
        <v>11255399.710000001</v>
      </c>
      <c r="D32" s="127">
        <v>9607494.4900000002</v>
      </c>
      <c r="E32" s="134">
        <f t="shared" si="1"/>
        <v>-14.641019088250582</v>
      </c>
      <c r="F32" s="137">
        <f t="shared" si="0"/>
        <v>1</v>
      </c>
    </row>
    <row r="33" spans="1:6" x14ac:dyDescent="0.25">
      <c r="A33" s="128">
        <f t="array" ref="A33">VLOOKUP(B33,'[7]1.1'!$B$5:$V$89,21,FALSE)</f>
        <v>29</v>
      </c>
      <c r="B33" s="142" t="s">
        <v>38</v>
      </c>
      <c r="C33" s="127">
        <v>13286325.51</v>
      </c>
      <c r="D33" s="127">
        <v>13952829.869999999</v>
      </c>
      <c r="E33" s="134">
        <f t="shared" si="1"/>
        <v>5.0164686955648694</v>
      </c>
      <c r="F33" s="137">
        <f t="shared" si="0"/>
        <v>1</v>
      </c>
    </row>
    <row r="34" spans="1:6" x14ac:dyDescent="0.25">
      <c r="A34" s="128">
        <f t="array" ref="A34">VLOOKUP(B34,'[7]1.1'!$B$5:$V$89,21,FALSE)</f>
        <v>30</v>
      </c>
      <c r="B34" s="142" t="s">
        <v>39</v>
      </c>
      <c r="C34" s="127">
        <v>1762071.05</v>
      </c>
      <c r="D34" s="127">
        <v>2733092.67</v>
      </c>
      <c r="E34" s="134">
        <f t="shared" si="1"/>
        <v>55.106836923516781</v>
      </c>
      <c r="F34" s="137">
        <f t="shared" si="0"/>
        <v>0</v>
      </c>
    </row>
    <row r="35" spans="1:6" x14ac:dyDescent="0.25">
      <c r="A35" s="128">
        <f t="array" ref="A35">VLOOKUP(B35,'[7]1.1'!$B$5:$V$89,21,FALSE)</f>
        <v>31</v>
      </c>
      <c r="B35" s="142" t="s">
        <v>40</v>
      </c>
      <c r="C35" s="127">
        <v>9889621.6300000008</v>
      </c>
      <c r="D35" s="127">
        <v>7637383.3300000001</v>
      </c>
      <c r="E35" s="134">
        <f t="shared" si="1"/>
        <v>-22.773756006679506</v>
      </c>
      <c r="F35" s="137">
        <f t="shared" si="0"/>
        <v>1</v>
      </c>
    </row>
    <row r="36" spans="1:6" ht="28.5" x14ac:dyDescent="0.25">
      <c r="A36" s="128">
        <f t="array" ref="A36">VLOOKUP(B36,'[7]1.1'!$B$5:$V$89,21,FALSE)</f>
        <v>32</v>
      </c>
      <c r="B36" s="142" t="s">
        <v>41</v>
      </c>
      <c r="C36" s="127">
        <v>6535231.1900000004</v>
      </c>
      <c r="D36" s="127">
        <v>6383862.8099999996</v>
      </c>
      <c r="E36" s="134">
        <f t="shared" si="1"/>
        <v>-2.316190133129794</v>
      </c>
      <c r="F36" s="137">
        <f t="shared" si="0"/>
        <v>1</v>
      </c>
    </row>
    <row r="37" spans="1:6" x14ac:dyDescent="0.25">
      <c r="A37" s="128">
        <f t="array" ref="A37">VLOOKUP(B37,'[7]1.1'!$B$5:$V$89,21,FALSE)</f>
        <v>33</v>
      </c>
      <c r="B37" s="142" t="s">
        <v>42</v>
      </c>
      <c r="C37" s="127">
        <v>7419327.7699999996</v>
      </c>
      <c r="D37" s="127">
        <v>8310039.5499999998</v>
      </c>
      <c r="E37" s="134">
        <f t="shared" si="1"/>
        <v>12.005289530428715</v>
      </c>
      <c r="F37" s="137">
        <f t="shared" ref="F37:F68" si="2">IF(E37&gt;$C$2,0,1)</f>
        <v>1</v>
      </c>
    </row>
    <row r="38" spans="1:6" x14ac:dyDescent="0.25">
      <c r="A38" s="128">
        <f t="array" ref="A38">VLOOKUP(B38,'[7]1.1'!$B$5:$V$89,21,FALSE)</f>
        <v>34</v>
      </c>
      <c r="B38" s="142" t="s">
        <v>43</v>
      </c>
      <c r="C38" s="127">
        <v>2592646.17</v>
      </c>
      <c r="D38" s="127">
        <v>2256079.1800000002</v>
      </c>
      <c r="E38" s="134">
        <f t="shared" si="1"/>
        <v>-12.981601342075914</v>
      </c>
      <c r="F38" s="137">
        <f t="shared" si="2"/>
        <v>1</v>
      </c>
    </row>
    <row r="39" spans="1:6" x14ac:dyDescent="0.25">
      <c r="A39" s="128">
        <f t="array" ref="A39">VLOOKUP(B39,'[7]1.1'!$B$5:$V$89,21,FALSE)</f>
        <v>35</v>
      </c>
      <c r="B39" s="142" t="s">
        <v>44</v>
      </c>
      <c r="C39" s="127">
        <v>4752225.71</v>
      </c>
      <c r="D39" s="127">
        <v>5334830.04</v>
      </c>
      <c r="E39" s="134">
        <f t="shared" si="1"/>
        <v>12.259609823961835</v>
      </c>
      <c r="F39" s="137">
        <f t="shared" si="2"/>
        <v>1</v>
      </c>
    </row>
    <row r="40" spans="1:6" x14ac:dyDescent="0.25">
      <c r="A40" s="128">
        <f t="array" ref="A40">VLOOKUP(B40,'[7]1.1'!$B$5:$V$89,21,FALSE)</f>
        <v>36</v>
      </c>
      <c r="B40" s="142" t="s">
        <v>45</v>
      </c>
      <c r="C40" s="127">
        <v>5672902.4800000004</v>
      </c>
      <c r="D40" s="127">
        <v>8987168.2400000002</v>
      </c>
      <c r="E40" s="134">
        <f t="shared" si="1"/>
        <v>58.422752227533437</v>
      </c>
      <c r="F40" s="137">
        <f t="shared" si="2"/>
        <v>0</v>
      </c>
    </row>
    <row r="41" spans="1:6" x14ac:dyDescent="0.25">
      <c r="A41" s="128">
        <f t="array" ref="A41">VLOOKUP(B41,'[7]1.1'!$B$5:$V$89,21,FALSE)</f>
        <v>37</v>
      </c>
      <c r="B41" s="142" t="s">
        <v>46</v>
      </c>
      <c r="C41" s="127">
        <v>15416148.550000001</v>
      </c>
      <c r="D41" s="127">
        <v>13560486.359999999</v>
      </c>
      <c r="E41" s="134">
        <f t="shared" si="1"/>
        <v>-12.037132257654596</v>
      </c>
      <c r="F41" s="137">
        <f t="shared" si="2"/>
        <v>1</v>
      </c>
    </row>
    <row r="42" spans="1:6" x14ac:dyDescent="0.25">
      <c r="A42" s="128">
        <f t="array" ref="A42">VLOOKUP(B42,'[7]1.1'!$B$5:$V$89,21,FALSE)</f>
        <v>38</v>
      </c>
      <c r="B42" s="142" t="s">
        <v>47</v>
      </c>
      <c r="C42" s="127">
        <v>3345948.96</v>
      </c>
      <c r="D42" s="127">
        <v>3827775.19</v>
      </c>
      <c r="E42" s="134">
        <f t="shared" si="1"/>
        <v>14.400286309208973</v>
      </c>
      <c r="F42" s="137">
        <f t="shared" si="2"/>
        <v>0</v>
      </c>
    </row>
    <row r="43" spans="1:6" x14ac:dyDescent="0.25">
      <c r="A43" s="128">
        <f t="array" ref="A43">VLOOKUP(B43,'[7]1.1'!$B$5:$V$89,21,FALSE)</f>
        <v>39</v>
      </c>
      <c r="B43" s="142" t="s">
        <v>48</v>
      </c>
      <c r="C43" s="127">
        <v>7104449.8399999999</v>
      </c>
      <c r="D43" s="127">
        <v>6915957.5300000003</v>
      </c>
      <c r="E43" s="134">
        <f t="shared" si="1"/>
        <v>-2.6531584323213351</v>
      </c>
      <c r="F43" s="137">
        <f t="shared" si="2"/>
        <v>1</v>
      </c>
    </row>
    <row r="44" spans="1:6" x14ac:dyDescent="0.25">
      <c r="A44" s="128">
        <f t="array" ref="A44">VLOOKUP(B44,'[7]1.1'!$B$5:$V$89,21,FALSE)</f>
        <v>40</v>
      </c>
      <c r="B44" s="142" t="s">
        <v>49</v>
      </c>
      <c r="C44" s="127">
        <v>9166184.0199999996</v>
      </c>
      <c r="D44" s="127">
        <v>10046043.359999999</v>
      </c>
      <c r="E44" s="134">
        <f t="shared" si="1"/>
        <v>9.5989709357809723</v>
      </c>
      <c r="F44" s="137">
        <f t="shared" si="2"/>
        <v>1</v>
      </c>
    </row>
    <row r="45" spans="1:6" x14ac:dyDescent="0.25">
      <c r="A45" s="128">
        <f t="array" ref="A45">VLOOKUP(B45,'[7]1.1'!$B$5:$V$89,21,FALSE)</f>
        <v>41</v>
      </c>
      <c r="B45" s="142" t="s">
        <v>50</v>
      </c>
      <c r="C45" s="127">
        <v>8110519.8099999996</v>
      </c>
      <c r="D45" s="127">
        <v>8108646.8300000001</v>
      </c>
      <c r="E45" s="134">
        <f t="shared" si="1"/>
        <v>-2.3093217745306462E-2</v>
      </c>
      <c r="F45" s="137">
        <f t="shared" si="2"/>
        <v>1</v>
      </c>
    </row>
    <row r="46" spans="1:6" x14ac:dyDescent="0.25">
      <c r="A46" s="128">
        <f t="array" ref="A46">VLOOKUP(B46,'[7]1.1'!$B$5:$V$89,21,FALSE)</f>
        <v>42</v>
      </c>
      <c r="B46" s="142" t="s">
        <v>51</v>
      </c>
      <c r="C46" s="127">
        <v>7922707.5899999999</v>
      </c>
      <c r="D46" s="127">
        <v>7558330.79</v>
      </c>
      <c r="E46" s="134">
        <f t="shared" si="1"/>
        <v>-4.5991448739054102</v>
      </c>
      <c r="F46" s="137">
        <f t="shared" si="2"/>
        <v>1</v>
      </c>
    </row>
    <row r="47" spans="1:6" x14ac:dyDescent="0.25">
      <c r="A47" s="128">
        <f t="array" ref="A47">VLOOKUP(B47,'[7]1.1'!$B$5:$V$89,21,FALSE)</f>
        <v>43</v>
      </c>
      <c r="B47" s="142" t="s">
        <v>52</v>
      </c>
      <c r="C47" s="127">
        <v>3776563.74</v>
      </c>
      <c r="D47" s="127">
        <v>4026394.2</v>
      </c>
      <c r="E47" s="134">
        <f t="shared" si="1"/>
        <v>6.6152851427843213</v>
      </c>
      <c r="F47" s="137">
        <f t="shared" si="2"/>
        <v>1</v>
      </c>
    </row>
    <row r="48" spans="1:6" x14ac:dyDescent="0.25">
      <c r="A48" s="128">
        <f t="array" ref="A48">VLOOKUP(B48,'[7]1.1'!$B$5:$V$89,21,FALSE)</f>
        <v>44</v>
      </c>
      <c r="B48" s="142" t="s">
        <v>53</v>
      </c>
      <c r="C48" s="127">
        <v>3387893.07</v>
      </c>
      <c r="D48" s="127">
        <v>3753174.26</v>
      </c>
      <c r="E48" s="134">
        <f t="shared" si="1"/>
        <v>10.781957471874989</v>
      </c>
      <c r="F48" s="137">
        <f t="shared" si="2"/>
        <v>1</v>
      </c>
    </row>
    <row r="49" spans="1:6" x14ac:dyDescent="0.25">
      <c r="A49" s="128">
        <f t="array" ref="A49">VLOOKUP(B49,'[7]1.1'!$B$5:$V$89,21,FALSE)</f>
        <v>45</v>
      </c>
      <c r="B49" s="142" t="s">
        <v>54</v>
      </c>
      <c r="C49" s="127">
        <v>6291703.4500000002</v>
      </c>
      <c r="D49" s="127">
        <v>6881366.3499999996</v>
      </c>
      <c r="E49" s="134">
        <f t="shared" si="1"/>
        <v>9.372070770436574</v>
      </c>
      <c r="F49" s="137">
        <f t="shared" si="2"/>
        <v>1</v>
      </c>
    </row>
    <row r="50" spans="1:6" x14ac:dyDescent="0.25">
      <c r="A50" s="128">
        <f t="array" ref="A50">VLOOKUP(B50,'[7]1.1'!$B$5:$V$89,21,FALSE)</f>
        <v>46</v>
      </c>
      <c r="B50" s="142" t="s">
        <v>55</v>
      </c>
      <c r="C50" s="127">
        <v>5169588.75</v>
      </c>
      <c r="D50" s="127">
        <v>5699273.2000000002</v>
      </c>
      <c r="E50" s="134">
        <f t="shared" si="1"/>
        <v>10.246162230989848</v>
      </c>
      <c r="F50" s="137">
        <f t="shared" si="2"/>
        <v>1</v>
      </c>
    </row>
    <row r="51" spans="1:6" x14ac:dyDescent="0.25">
      <c r="A51" s="128">
        <f t="array" ref="A51">VLOOKUP(B51,'[7]1.1'!$B$5:$V$89,21,FALSE)</f>
        <v>47</v>
      </c>
      <c r="B51" s="142" t="s">
        <v>56</v>
      </c>
      <c r="C51" s="127">
        <v>4900072.84</v>
      </c>
      <c r="D51" s="127">
        <v>5624654.3200000003</v>
      </c>
      <c r="E51" s="134">
        <f t="shared" si="1"/>
        <v>14.787157327236802</v>
      </c>
      <c r="F51" s="137">
        <f t="shared" si="2"/>
        <v>0</v>
      </c>
    </row>
    <row r="52" spans="1:6" x14ac:dyDescent="0.25">
      <c r="A52" s="128">
        <f t="array" ref="A52">VLOOKUP(B52,'[7]1.1'!$B$5:$V$89,21,FALSE)</f>
        <v>48</v>
      </c>
      <c r="B52" s="142" t="s">
        <v>57</v>
      </c>
      <c r="C52" s="127">
        <v>4871777.66</v>
      </c>
      <c r="D52" s="127">
        <v>4761937.7</v>
      </c>
      <c r="E52" s="134">
        <f t="shared" si="1"/>
        <v>-2.2546176707087238</v>
      </c>
      <c r="F52" s="137">
        <f t="shared" si="2"/>
        <v>1</v>
      </c>
    </row>
    <row r="53" spans="1:6" x14ac:dyDescent="0.25">
      <c r="A53" s="128">
        <f t="array" ref="A53">VLOOKUP(B53,'[7]1.1'!$B$5:$V$89,21,FALSE)</f>
        <v>49</v>
      </c>
      <c r="B53" s="142" t="s">
        <v>58</v>
      </c>
      <c r="C53" s="127">
        <v>6742351.2000000002</v>
      </c>
      <c r="D53" s="127">
        <v>3355102.05</v>
      </c>
      <c r="E53" s="134">
        <f t="shared" si="1"/>
        <v>-50.238396807333331</v>
      </c>
      <c r="F53" s="137">
        <f t="shared" si="2"/>
        <v>1</v>
      </c>
    </row>
    <row r="54" spans="1:6" x14ac:dyDescent="0.25">
      <c r="A54" s="128">
        <f t="array" ref="A54">VLOOKUP(B54,'[7]1.1'!$B$5:$V$89,21,FALSE)</f>
        <v>50</v>
      </c>
      <c r="B54" s="142" t="s">
        <v>59</v>
      </c>
      <c r="C54" s="127">
        <v>11316069.210000001</v>
      </c>
      <c r="D54" s="127">
        <v>11881672.550000001</v>
      </c>
      <c r="E54" s="134">
        <f t="shared" si="1"/>
        <v>4.9982315369737806</v>
      </c>
      <c r="F54" s="137">
        <f t="shared" si="2"/>
        <v>1</v>
      </c>
    </row>
    <row r="55" spans="1:6" x14ac:dyDescent="0.25">
      <c r="A55" s="128">
        <f t="array" ref="A55">VLOOKUP(B55,'[7]1.1'!$B$5:$V$89,21,FALSE)</f>
        <v>51</v>
      </c>
      <c r="B55" s="142" t="s">
        <v>60</v>
      </c>
      <c r="C55" s="127">
        <v>10318800.640000001</v>
      </c>
      <c r="D55" s="127">
        <v>10574501.08</v>
      </c>
      <c r="E55" s="134">
        <f t="shared" si="1"/>
        <v>2.4780054283517918</v>
      </c>
      <c r="F55" s="137">
        <f t="shared" si="2"/>
        <v>1</v>
      </c>
    </row>
    <row r="56" spans="1:6" x14ac:dyDescent="0.25">
      <c r="A56" s="128">
        <f t="array" ref="A56">VLOOKUP(B56,'[7]1.1'!$B$5:$V$89,21,FALSE)</f>
        <v>52</v>
      </c>
      <c r="B56" s="142" t="s">
        <v>61</v>
      </c>
      <c r="C56" s="127">
        <v>10286454.789999999</v>
      </c>
      <c r="D56" s="127">
        <v>9864670.3900000006</v>
      </c>
      <c r="E56" s="134">
        <f t="shared" si="1"/>
        <v>-4.1003864656075404</v>
      </c>
      <c r="F56" s="137">
        <f t="shared" si="2"/>
        <v>1</v>
      </c>
    </row>
    <row r="57" spans="1:6" x14ac:dyDescent="0.25">
      <c r="A57" s="128">
        <f t="array" ref="A57">VLOOKUP(B57,'[7]1.1'!$B$5:$V$89,21,FALSE)</f>
        <v>53</v>
      </c>
      <c r="B57" s="142" t="s">
        <v>62</v>
      </c>
      <c r="C57" s="127">
        <v>8521070.9499999993</v>
      </c>
      <c r="D57" s="127">
        <v>9428187.6699999999</v>
      </c>
      <c r="E57" s="134">
        <f t="shared" si="1"/>
        <v>10.645571728281416</v>
      </c>
      <c r="F57" s="137">
        <f t="shared" si="2"/>
        <v>1</v>
      </c>
    </row>
    <row r="58" spans="1:6" x14ac:dyDescent="0.25">
      <c r="A58" s="128">
        <f t="array" ref="A58">VLOOKUP(B58,'[7]1.1'!$B$5:$V$89,21,FALSE)</f>
        <v>54</v>
      </c>
      <c r="B58" s="142" t="s">
        <v>63</v>
      </c>
      <c r="C58" s="127">
        <v>6359654.0700000003</v>
      </c>
      <c r="D58" s="127">
        <v>6877359.2599999998</v>
      </c>
      <c r="E58" s="134">
        <f t="shared" si="1"/>
        <v>8.1404614826793473</v>
      </c>
      <c r="F58" s="137">
        <f t="shared" si="2"/>
        <v>1</v>
      </c>
    </row>
    <row r="59" spans="1:6" x14ac:dyDescent="0.25">
      <c r="A59" s="128">
        <f t="array" ref="A59">VLOOKUP(B59,'[7]1.1'!$B$5:$V$89,21,FALSE)</f>
        <v>55</v>
      </c>
      <c r="B59" s="142" t="s">
        <v>64</v>
      </c>
      <c r="C59" s="127">
        <v>15065409.77</v>
      </c>
      <c r="D59" s="127">
        <v>17431601.460000001</v>
      </c>
      <c r="E59" s="134">
        <f t="shared" si="1"/>
        <v>15.706122343328744</v>
      </c>
      <c r="F59" s="137">
        <f t="shared" si="2"/>
        <v>0</v>
      </c>
    </row>
    <row r="60" spans="1:6" x14ac:dyDescent="0.25">
      <c r="A60" s="128">
        <f t="array" ref="A60">VLOOKUP(B60,'[7]1.1'!$B$5:$V$89,21,FALSE)</f>
        <v>56</v>
      </c>
      <c r="B60" s="142" t="s">
        <v>65</v>
      </c>
      <c r="C60" s="127">
        <v>18955740.41</v>
      </c>
      <c r="D60" s="127">
        <v>17208193.039999999</v>
      </c>
      <c r="E60" s="134">
        <f t="shared" si="1"/>
        <v>-9.2190931728422054</v>
      </c>
      <c r="F60" s="137">
        <f t="shared" si="2"/>
        <v>1</v>
      </c>
    </row>
    <row r="61" spans="1:6" x14ac:dyDescent="0.25">
      <c r="A61" s="128">
        <f t="array" ref="A61">VLOOKUP(B61,'[7]1.1'!$B$5:$V$89,21,FALSE)</f>
        <v>57</v>
      </c>
      <c r="B61" s="142" t="s">
        <v>66</v>
      </c>
      <c r="C61" s="127">
        <v>2051064.51</v>
      </c>
      <c r="D61" s="127">
        <v>1487935.72</v>
      </c>
      <c r="E61" s="134">
        <f t="shared" si="1"/>
        <v>-27.455440199684411</v>
      </c>
      <c r="F61" s="137">
        <f t="shared" si="2"/>
        <v>1</v>
      </c>
    </row>
    <row r="62" spans="1:6" x14ac:dyDescent="0.25">
      <c r="A62" s="128">
        <f t="array" ref="A62">VLOOKUP(B62,'[7]1.1'!$B$5:$V$89,21,FALSE)</f>
        <v>58</v>
      </c>
      <c r="B62" s="142" t="s">
        <v>67</v>
      </c>
      <c r="C62" s="127">
        <v>13707853.98</v>
      </c>
      <c r="D62" s="127">
        <v>11966327.4</v>
      </c>
      <c r="E62" s="134">
        <f t="shared" si="1"/>
        <v>-12.704589518832913</v>
      </c>
      <c r="F62" s="137">
        <f t="shared" si="2"/>
        <v>1</v>
      </c>
    </row>
    <row r="63" spans="1:6" x14ac:dyDescent="0.25">
      <c r="A63" s="128">
        <f t="array" ref="A63">VLOOKUP(B63,'[7]1.1'!$B$5:$V$89,21,FALSE)</f>
        <v>59</v>
      </c>
      <c r="B63" s="142" t="s">
        <v>68</v>
      </c>
      <c r="C63" s="127">
        <v>5999460.9699999997</v>
      </c>
      <c r="D63" s="127">
        <v>6669483.0899999999</v>
      </c>
      <c r="E63" s="134">
        <f t="shared" si="1"/>
        <v>11.168038651312372</v>
      </c>
      <c r="F63" s="137">
        <f t="shared" si="2"/>
        <v>1</v>
      </c>
    </row>
    <row r="64" spans="1:6" x14ac:dyDescent="0.25">
      <c r="A64" s="128">
        <f t="array" ref="A64">VLOOKUP(B64,'[7]1.1'!$B$5:$V$89,21,FALSE)</f>
        <v>60</v>
      </c>
      <c r="B64" s="142" t="s">
        <v>69</v>
      </c>
      <c r="C64" s="127">
        <v>15384570.050000001</v>
      </c>
      <c r="D64" s="127">
        <v>16784307.550000001</v>
      </c>
      <c r="E64" s="134">
        <f t="shared" si="1"/>
        <v>9.098320560476111</v>
      </c>
      <c r="F64" s="137">
        <f t="shared" si="2"/>
        <v>1</v>
      </c>
    </row>
    <row r="65" spans="1:6" x14ac:dyDescent="0.25">
      <c r="A65" s="128">
        <f t="array" ref="A65">VLOOKUP(B65,'[7]1.1'!$B$5:$V$89,21,FALSE)</f>
        <v>61</v>
      </c>
      <c r="B65" s="142" t="s">
        <v>70</v>
      </c>
      <c r="C65" s="127">
        <v>12222646.789999999</v>
      </c>
      <c r="D65" s="127">
        <v>11980207.5</v>
      </c>
      <c r="E65" s="134">
        <f t="shared" si="1"/>
        <v>-1.9835252884698562</v>
      </c>
      <c r="F65" s="137">
        <f t="shared" si="2"/>
        <v>1</v>
      </c>
    </row>
    <row r="66" spans="1:6" x14ac:dyDescent="0.25">
      <c r="A66" s="128">
        <f t="array" ref="A66">VLOOKUP(B66,'[7]1.1'!$B$5:$V$89,21,FALSE)</f>
        <v>62</v>
      </c>
      <c r="B66" s="142" t="s">
        <v>71</v>
      </c>
      <c r="C66" s="127">
        <v>3720708.64</v>
      </c>
      <c r="D66" s="127">
        <v>3687839.77</v>
      </c>
      <c r="E66" s="134">
        <f t="shared" si="1"/>
        <v>-0.88340349057807743</v>
      </c>
      <c r="F66" s="137">
        <f t="shared" si="2"/>
        <v>1</v>
      </c>
    </row>
    <row r="67" spans="1:6" x14ac:dyDescent="0.25">
      <c r="A67" s="128">
        <f t="array" ref="A67">VLOOKUP(B67,'[7]1.1'!$B$5:$V$89,21,FALSE)</f>
        <v>63</v>
      </c>
      <c r="B67" s="142" t="s">
        <v>72</v>
      </c>
      <c r="C67" s="127">
        <v>1122633.3400000001</v>
      </c>
      <c r="D67" s="127">
        <v>777380.77</v>
      </c>
      <c r="E67" s="134">
        <f t="shared" si="1"/>
        <v>-30.753814063637204</v>
      </c>
      <c r="F67" s="137">
        <f t="shared" si="2"/>
        <v>1</v>
      </c>
    </row>
    <row r="68" spans="1:6" x14ac:dyDescent="0.25">
      <c r="A68" s="128">
        <f t="array" ref="A68">VLOOKUP(B68,'[7]1.1'!$B$5:$V$89,21,FALSE)</f>
        <v>64</v>
      </c>
      <c r="B68" s="142" t="s">
        <v>73</v>
      </c>
      <c r="C68" s="127">
        <v>12422546.4</v>
      </c>
      <c r="D68" s="127">
        <v>11288694.449999999</v>
      </c>
      <c r="E68" s="134">
        <f t="shared" si="1"/>
        <v>-9.1273714220137769</v>
      </c>
      <c r="F68" s="137">
        <f t="shared" si="2"/>
        <v>1</v>
      </c>
    </row>
    <row r="69" spans="1:6" x14ac:dyDescent="0.25">
      <c r="A69" s="128">
        <f t="array" ref="A69">VLOOKUP(B69,'[7]1.1'!$B$5:$V$89,21,FALSE)</f>
        <v>65</v>
      </c>
      <c r="B69" s="142" t="s">
        <v>74</v>
      </c>
      <c r="C69" s="127">
        <v>9232970.3399999999</v>
      </c>
      <c r="D69" s="127">
        <v>9504753.7300000004</v>
      </c>
      <c r="E69" s="134">
        <f t="shared" si="1"/>
        <v>2.9436181422846488</v>
      </c>
      <c r="F69" s="137">
        <f t="shared" ref="F69:F89" si="3">IF(E69&gt;$C$2,0,1)</f>
        <v>1</v>
      </c>
    </row>
    <row r="70" spans="1:6" x14ac:dyDescent="0.25">
      <c r="A70" s="128">
        <f t="array" ref="A70">VLOOKUP(B70,'[7]1.1'!$B$5:$V$89,21,FALSE)</f>
        <v>66</v>
      </c>
      <c r="B70" s="142" t="s">
        <v>75</v>
      </c>
      <c r="C70" s="127">
        <v>7153335.6399999997</v>
      </c>
      <c r="D70" s="127">
        <v>7665144.7800000003</v>
      </c>
      <c r="E70" s="134">
        <f t="shared" ref="E70:E89" si="4">IFERROR((D70-C70)/C70*100,0)</f>
        <v>7.1548318960188011</v>
      </c>
      <c r="F70" s="137">
        <f t="shared" si="3"/>
        <v>1</v>
      </c>
    </row>
    <row r="71" spans="1:6" x14ac:dyDescent="0.25">
      <c r="A71" s="128">
        <f t="array" ref="A71">VLOOKUP(B71,'[7]1.1'!$B$5:$V$89,21,FALSE)</f>
        <v>67</v>
      </c>
      <c r="B71" s="142" t="s">
        <v>76</v>
      </c>
      <c r="C71" s="127">
        <v>7263702.6600000001</v>
      </c>
      <c r="D71" s="127">
        <v>7263575.3200000003</v>
      </c>
      <c r="E71" s="134">
        <f t="shared" si="4"/>
        <v>-1.7531003946663613E-3</v>
      </c>
      <c r="F71" s="137">
        <f t="shared" si="3"/>
        <v>1</v>
      </c>
    </row>
    <row r="72" spans="1:6" x14ac:dyDescent="0.25">
      <c r="A72" s="128">
        <f t="array" ref="A72">VLOOKUP(B72,'[7]1.1'!$B$5:$V$89,21,FALSE)</f>
        <v>68</v>
      </c>
      <c r="B72" s="142" t="s">
        <v>77</v>
      </c>
      <c r="C72" s="127">
        <v>5386395.3700000001</v>
      </c>
      <c r="D72" s="127">
        <v>5930070.1600000001</v>
      </c>
      <c r="E72" s="134">
        <f t="shared" si="4"/>
        <v>10.093480939554574</v>
      </c>
      <c r="F72" s="137">
        <f t="shared" si="3"/>
        <v>1</v>
      </c>
    </row>
    <row r="73" spans="1:6" x14ac:dyDescent="0.25">
      <c r="A73" s="128">
        <f t="array" ref="A73">VLOOKUP(B73,'[7]1.1'!$B$5:$V$89,21,FALSE)</f>
        <v>69</v>
      </c>
      <c r="B73" s="142" t="s">
        <v>78</v>
      </c>
      <c r="C73" s="127">
        <v>4177496.08</v>
      </c>
      <c r="D73" s="127">
        <v>3181388.31</v>
      </c>
      <c r="E73" s="134">
        <f t="shared" si="4"/>
        <v>-23.844612919421341</v>
      </c>
      <c r="F73" s="137">
        <f t="shared" si="3"/>
        <v>1</v>
      </c>
    </row>
    <row r="74" spans="1:6" x14ac:dyDescent="0.25">
      <c r="A74" s="128">
        <f t="array" ref="A74">VLOOKUP(B74,'[7]1.1'!$B$5:$V$89,21,FALSE)</f>
        <v>70</v>
      </c>
      <c r="B74" s="142" t="s">
        <v>79</v>
      </c>
      <c r="C74" s="127">
        <v>6144070.7599999998</v>
      </c>
      <c r="D74" s="127">
        <v>8922567.4299999997</v>
      </c>
      <c r="E74" s="134">
        <f t="shared" si="4"/>
        <v>45.22240674845353</v>
      </c>
      <c r="F74" s="137">
        <f t="shared" si="3"/>
        <v>0</v>
      </c>
    </row>
    <row r="75" spans="1:6" x14ac:dyDescent="0.25">
      <c r="A75" s="128">
        <f t="array" ref="A75">VLOOKUP(B75,'[7]1.1'!$B$5:$V$89,21,FALSE)</f>
        <v>71</v>
      </c>
      <c r="B75" s="142" t="s">
        <v>80</v>
      </c>
      <c r="C75" s="127">
        <v>1230891.46</v>
      </c>
      <c r="D75" s="127">
        <v>1230774.43</v>
      </c>
      <c r="E75" s="134">
        <f t="shared" si="4"/>
        <v>-9.5077432741330365E-3</v>
      </c>
      <c r="F75" s="137">
        <f t="shared" si="3"/>
        <v>1</v>
      </c>
    </row>
    <row r="76" spans="1:6" x14ac:dyDescent="0.25">
      <c r="A76" s="128">
        <f t="array" ref="A76">VLOOKUP(B76,'[7]1.1'!$B$5:$V$89,21,FALSE)</f>
        <v>72</v>
      </c>
      <c r="B76" s="142" t="s">
        <v>81</v>
      </c>
      <c r="C76" s="127">
        <v>5163557.4400000004</v>
      </c>
      <c r="D76" s="127">
        <v>5666921.0099999998</v>
      </c>
      <c r="E76" s="134">
        <f t="shared" si="4"/>
        <v>9.7483871507004931</v>
      </c>
      <c r="F76" s="137">
        <f t="shared" si="3"/>
        <v>1</v>
      </c>
    </row>
    <row r="77" spans="1:6" x14ac:dyDescent="0.25">
      <c r="A77" s="128">
        <f t="array" ref="A77">VLOOKUP(B77,'[7]1.1'!$B$5:$V$89,21,FALSE)</f>
        <v>73</v>
      </c>
      <c r="B77" s="142" t="s">
        <v>82</v>
      </c>
      <c r="C77" s="127">
        <v>7340949.5300000003</v>
      </c>
      <c r="D77" s="127">
        <v>6729801.4400000004</v>
      </c>
      <c r="E77" s="134">
        <f t="shared" si="4"/>
        <v>-8.3251912780825208</v>
      </c>
      <c r="F77" s="137">
        <f t="shared" si="3"/>
        <v>1</v>
      </c>
    </row>
    <row r="78" spans="1:6" x14ac:dyDescent="0.25">
      <c r="A78" s="128">
        <f t="array" ref="A78">VLOOKUP(B78,'[7]1.1'!$B$5:$V$89,21,FALSE)</f>
        <v>74</v>
      </c>
      <c r="B78" s="142" t="s">
        <v>83</v>
      </c>
      <c r="C78" s="127">
        <v>9370900.7400000002</v>
      </c>
      <c r="D78" s="127">
        <v>10952936.859999999</v>
      </c>
      <c r="E78" s="134">
        <f t="shared" si="4"/>
        <v>16.882433865156905</v>
      </c>
      <c r="F78" s="137">
        <f t="shared" si="3"/>
        <v>0</v>
      </c>
    </row>
    <row r="79" spans="1:6" x14ac:dyDescent="0.25">
      <c r="A79" s="128">
        <f t="array" ref="A79">VLOOKUP(B79,'[7]1.1'!$B$5:$V$89,21,FALSE)</f>
        <v>75</v>
      </c>
      <c r="B79" s="142" t="s">
        <v>84</v>
      </c>
      <c r="C79" s="127">
        <v>9564366.5899999999</v>
      </c>
      <c r="D79" s="127">
        <v>7462030.4199999999</v>
      </c>
      <c r="E79" s="134">
        <f t="shared" si="4"/>
        <v>-21.98092419625668</v>
      </c>
      <c r="F79" s="137">
        <f t="shared" si="3"/>
        <v>1</v>
      </c>
    </row>
    <row r="80" spans="1:6" x14ac:dyDescent="0.25">
      <c r="A80" s="128">
        <f t="array" ref="A80">VLOOKUP(B80,'[7]1.1'!$B$5:$V$89,21,FALSE)</f>
        <v>76</v>
      </c>
      <c r="B80" s="142" t="s">
        <v>85</v>
      </c>
      <c r="C80" s="127">
        <v>4343910.95</v>
      </c>
      <c r="D80" s="127">
        <v>5424053.0800000001</v>
      </c>
      <c r="E80" s="134">
        <f t="shared" si="4"/>
        <v>24.865660056866492</v>
      </c>
      <c r="F80" s="137">
        <f t="shared" si="3"/>
        <v>0</v>
      </c>
    </row>
    <row r="81" spans="1:6" x14ac:dyDescent="0.25">
      <c r="A81" s="128">
        <f t="array" ref="A81">VLOOKUP(B81,'[7]1.1'!$B$5:$V$89,21,FALSE)</f>
        <v>77</v>
      </c>
      <c r="B81" s="142" t="s">
        <v>86</v>
      </c>
      <c r="C81" s="127">
        <v>2744659.87</v>
      </c>
      <c r="D81" s="127">
        <v>16123471.029999999</v>
      </c>
      <c r="E81" s="134">
        <f t="shared" si="4"/>
        <v>487.44878395442129</v>
      </c>
      <c r="F81" s="137">
        <f t="shared" si="3"/>
        <v>0</v>
      </c>
    </row>
    <row r="82" spans="1:6" x14ac:dyDescent="0.25">
      <c r="A82" s="128">
        <f t="array" ref="A82">VLOOKUP(B82,'[7]1.1'!$B$5:$V$89,21,FALSE)</f>
        <v>78</v>
      </c>
      <c r="B82" s="142" t="s">
        <v>87</v>
      </c>
      <c r="C82" s="127">
        <v>5035125.66</v>
      </c>
      <c r="D82" s="127">
        <v>4925764.7699999996</v>
      </c>
      <c r="E82" s="134">
        <f t="shared" si="4"/>
        <v>-2.1719594978291084</v>
      </c>
      <c r="F82" s="137">
        <f t="shared" si="3"/>
        <v>1</v>
      </c>
    </row>
    <row r="83" spans="1:6" x14ac:dyDescent="0.25">
      <c r="A83" s="128">
        <f t="array" ref="A83">VLOOKUP(B83,'[7]1.1'!$B$5:$V$89,21,FALSE)</f>
        <v>79</v>
      </c>
      <c r="B83" s="142" t="s">
        <v>88</v>
      </c>
      <c r="C83" s="127">
        <v>0</v>
      </c>
      <c r="D83" s="127">
        <v>3412677.41</v>
      </c>
      <c r="E83" s="134">
        <f t="shared" si="4"/>
        <v>0</v>
      </c>
      <c r="F83" s="137">
        <f t="shared" si="3"/>
        <v>1</v>
      </c>
    </row>
    <row r="84" spans="1:6" x14ac:dyDescent="0.25">
      <c r="A84" s="128">
        <f t="array" ref="A84">VLOOKUP(B84,'[7]1.1'!$B$5:$V$89,21,FALSE)</f>
        <v>80</v>
      </c>
      <c r="B84" s="142" t="s">
        <v>89</v>
      </c>
      <c r="C84" s="127">
        <v>3525101.22</v>
      </c>
      <c r="D84" s="127">
        <v>10782779.57</v>
      </c>
      <c r="E84" s="134">
        <f t="shared" si="4"/>
        <v>205.88567241198251</v>
      </c>
      <c r="F84" s="137">
        <f t="shared" si="3"/>
        <v>0</v>
      </c>
    </row>
    <row r="85" spans="1:6" x14ac:dyDescent="0.25">
      <c r="A85" s="128">
        <f t="array" ref="A85">VLOOKUP(B85,'[7]1.1'!$B$5:$V$89,21,FALSE)</f>
        <v>81</v>
      </c>
      <c r="B85" s="142" t="s">
        <v>90</v>
      </c>
      <c r="C85" s="127">
        <v>1303564.8999999999</v>
      </c>
      <c r="D85" s="127">
        <v>1373768.42</v>
      </c>
      <c r="E85" s="134">
        <f t="shared" si="4"/>
        <v>5.3855024786261136</v>
      </c>
      <c r="F85" s="137">
        <f t="shared" si="3"/>
        <v>1</v>
      </c>
    </row>
    <row r="86" spans="1:6" ht="28.5" x14ac:dyDescent="0.25">
      <c r="A86" s="128">
        <f t="array" ref="A86">VLOOKUP(B86,'[7]1.1'!$B$5:$V$89,21,FALSE)</f>
        <v>82</v>
      </c>
      <c r="B86" s="142" t="s">
        <v>91</v>
      </c>
      <c r="C86" s="127">
        <v>2415865.37</v>
      </c>
      <c r="D86" s="127">
        <v>2376842.02</v>
      </c>
      <c r="E86" s="134">
        <f t="shared" si="4"/>
        <v>-1.6152948953442752</v>
      </c>
      <c r="F86" s="137">
        <f t="shared" si="3"/>
        <v>1</v>
      </c>
    </row>
    <row r="87" spans="1:6" x14ac:dyDescent="0.25">
      <c r="A87" s="128">
        <f t="array" ref="A87">VLOOKUP(B87,'[7]1.1'!$B$5:$V$89,21,FALSE)</f>
        <v>83</v>
      </c>
      <c r="B87" s="142" t="s">
        <v>92</v>
      </c>
      <c r="C87" s="127">
        <v>5902820.4299999997</v>
      </c>
      <c r="D87" s="127">
        <v>5002629.13</v>
      </c>
      <c r="E87" s="134">
        <f t="shared" si="4"/>
        <v>-15.250189475948531</v>
      </c>
      <c r="F87" s="137">
        <f t="shared" si="3"/>
        <v>1</v>
      </c>
    </row>
    <row r="88" spans="1:6" x14ac:dyDescent="0.25">
      <c r="A88" s="128">
        <f t="array" ref="A88">VLOOKUP(B88,'[7]1.1'!$B$5:$V$89,21,FALSE)</f>
        <v>84</v>
      </c>
      <c r="B88" s="142" t="s">
        <v>93</v>
      </c>
      <c r="C88" s="127">
        <v>8052720.5199999996</v>
      </c>
      <c r="D88" s="127">
        <v>7321873.0700000003</v>
      </c>
      <c r="E88" s="134">
        <f t="shared" si="4"/>
        <v>-9.0757831242850493</v>
      </c>
      <c r="F88" s="137">
        <f t="shared" si="3"/>
        <v>1</v>
      </c>
    </row>
    <row r="89" spans="1:6" ht="15.75" thickBot="1" x14ac:dyDescent="0.3">
      <c r="A89" s="128">
        <f t="array" ref="A89">VLOOKUP(B89,'[7]1.1'!$B$5:$V$89,21,FALSE)</f>
        <v>85</v>
      </c>
      <c r="B89" s="142" t="s">
        <v>94</v>
      </c>
      <c r="C89" s="127">
        <v>7505555.3499999996</v>
      </c>
      <c r="D89" s="127">
        <v>8158502.7800000003</v>
      </c>
      <c r="E89" s="134">
        <f t="shared" si="4"/>
        <v>8.6995218814821023</v>
      </c>
      <c r="F89" s="138">
        <f t="shared" si="3"/>
        <v>1</v>
      </c>
    </row>
    <row r="90" spans="1:6" x14ac:dyDescent="0.25">
      <c r="B90" s="164" t="s">
        <v>95</v>
      </c>
      <c r="C90" s="198">
        <f>SUM(C5:C89)</f>
        <v>626953499.96000004</v>
      </c>
      <c r="D90" s="198">
        <f>SUM(D5:D89)</f>
        <v>654487291.53999984</v>
      </c>
    </row>
  </sheetData>
  <autoFilter ref="A3:H90">
    <sortState ref="A6:H91">
      <sortCondition ref="A5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>
      <selection activeCell="F9" sqref="F9"/>
    </sheetView>
  </sheetViews>
  <sheetFormatPr defaultColWidth="8.875" defaultRowHeight="15" x14ac:dyDescent="0.25"/>
  <cols>
    <col min="1" max="1" width="5.375" style="122" customWidth="1"/>
    <col min="2" max="2" width="67" style="122" customWidth="1"/>
    <col min="3" max="16384" width="8.875" style="122"/>
  </cols>
  <sheetData>
    <row r="1" spans="1:3" x14ac:dyDescent="0.25">
      <c r="B1" s="139" t="s">
        <v>185</v>
      </c>
    </row>
    <row r="3" spans="1:3" ht="30" x14ac:dyDescent="0.25">
      <c r="A3" s="124" t="s">
        <v>1</v>
      </c>
      <c r="B3" s="123" t="s">
        <v>96</v>
      </c>
      <c r="C3" s="123" t="s">
        <v>6</v>
      </c>
    </row>
    <row r="4" spans="1:3" x14ac:dyDescent="0.25">
      <c r="A4" s="123">
        <v>1</v>
      </c>
      <c r="B4" s="123">
        <v>2</v>
      </c>
      <c r="C4" s="123">
        <v>3</v>
      </c>
    </row>
    <row r="5" spans="1:3" x14ac:dyDescent="0.25">
      <c r="A5" s="128">
        <f t="array" ref="A5">VLOOKUP(B5,'1.1'!$B$5:$V$89,21,FALSE)</f>
        <v>1</v>
      </c>
      <c r="B5" s="78" t="s">
        <v>10</v>
      </c>
      <c r="C5" s="128">
        <v>1</v>
      </c>
    </row>
    <row r="6" spans="1:3" x14ac:dyDescent="0.25">
      <c r="A6" s="128">
        <f t="array" ref="A6">VLOOKUP(B6,'1.1'!$B$5:$V$89,21,FALSE)</f>
        <v>2</v>
      </c>
      <c r="B6" s="78" t="s">
        <v>11</v>
      </c>
      <c r="C6" s="128">
        <v>1</v>
      </c>
    </row>
    <row r="7" spans="1:3" x14ac:dyDescent="0.25">
      <c r="A7" s="128">
        <f t="array" ref="A7">VLOOKUP(B7,'1.1'!$B$5:$V$89,21,FALSE)</f>
        <v>3</v>
      </c>
      <c r="B7" s="81" t="s">
        <v>12</v>
      </c>
      <c r="C7" s="128">
        <v>1</v>
      </c>
    </row>
    <row r="8" spans="1:3" x14ac:dyDescent="0.25">
      <c r="A8" s="128">
        <f t="array" ref="A8">VLOOKUP(B8,'1.1'!$B$5:$V$89,21,FALSE)</f>
        <v>4</v>
      </c>
      <c r="B8" s="78" t="s">
        <v>13</v>
      </c>
      <c r="C8" s="128">
        <v>1</v>
      </c>
    </row>
    <row r="9" spans="1:3" x14ac:dyDescent="0.25">
      <c r="A9" s="128">
        <f t="array" ref="A9">VLOOKUP(B9,'1.1'!$B$5:$V$89,21,FALSE)</f>
        <v>5</v>
      </c>
      <c r="B9" s="78" t="s">
        <v>14</v>
      </c>
      <c r="C9" s="128">
        <v>1</v>
      </c>
    </row>
    <row r="10" spans="1:3" x14ac:dyDescent="0.25">
      <c r="A10" s="128">
        <f t="array" ref="A10">VLOOKUP(B10,'1.1'!$B$5:$V$89,21,FALSE)</f>
        <v>6</v>
      </c>
      <c r="B10" s="78" t="s">
        <v>15</v>
      </c>
      <c r="C10" s="128">
        <v>1</v>
      </c>
    </row>
    <row r="11" spans="1:3" x14ac:dyDescent="0.25">
      <c r="A11" s="128">
        <f t="array" ref="A11">VLOOKUP(B11,'1.1'!$B$5:$V$89,21,FALSE)</f>
        <v>7</v>
      </c>
      <c r="B11" s="78" t="s">
        <v>16</v>
      </c>
      <c r="C11" s="128">
        <v>1</v>
      </c>
    </row>
    <row r="12" spans="1:3" x14ac:dyDescent="0.25">
      <c r="A12" s="128">
        <f t="array" ref="A12">VLOOKUP(B12,'1.1'!$B$5:$V$89,21,FALSE)</f>
        <v>8</v>
      </c>
      <c r="B12" s="78" t="s">
        <v>17</v>
      </c>
      <c r="C12" s="128">
        <v>1</v>
      </c>
    </row>
    <row r="13" spans="1:3" x14ac:dyDescent="0.25">
      <c r="A13" s="128">
        <f t="array" ref="A13">VLOOKUP(B13,'1.1'!$B$5:$V$89,21,FALSE)</f>
        <v>9</v>
      </c>
      <c r="B13" s="78" t="s">
        <v>18</v>
      </c>
      <c r="C13" s="128">
        <v>1</v>
      </c>
    </row>
    <row r="14" spans="1:3" x14ac:dyDescent="0.25">
      <c r="A14" s="128">
        <f t="array" ref="A14">VLOOKUP(B14,'1.1'!$B$5:$V$89,21,FALSE)</f>
        <v>10</v>
      </c>
      <c r="B14" s="78" t="s">
        <v>19</v>
      </c>
      <c r="C14" s="128">
        <v>1</v>
      </c>
    </row>
    <row r="15" spans="1:3" x14ac:dyDescent="0.25">
      <c r="A15" s="128">
        <f t="array" ref="A15">VLOOKUP(B15,'1.1'!$B$5:$V$89,21,FALSE)</f>
        <v>11</v>
      </c>
      <c r="B15" s="78" t="s">
        <v>20</v>
      </c>
      <c r="C15" s="128">
        <v>1</v>
      </c>
    </row>
    <row r="16" spans="1:3" x14ac:dyDescent="0.25">
      <c r="A16" s="128">
        <f t="array" ref="A16">VLOOKUP(B16,'1.1'!$B$5:$V$89,21,FALSE)</f>
        <v>12</v>
      </c>
      <c r="B16" s="78" t="s">
        <v>21</v>
      </c>
      <c r="C16" s="128">
        <v>1</v>
      </c>
    </row>
    <row r="17" spans="1:3" x14ac:dyDescent="0.25">
      <c r="A17" s="128">
        <f t="array" ref="A17">VLOOKUP(B17,'1.1'!$B$5:$V$89,21,FALSE)</f>
        <v>13</v>
      </c>
      <c r="B17" s="78" t="s">
        <v>22</v>
      </c>
      <c r="C17" s="128">
        <v>1</v>
      </c>
    </row>
    <row r="18" spans="1:3" x14ac:dyDescent="0.25">
      <c r="A18" s="128">
        <f t="array" ref="A18">VLOOKUP(B18,'1.1'!$B$5:$V$89,21,FALSE)</f>
        <v>14</v>
      </c>
      <c r="B18" s="78" t="s">
        <v>23</v>
      </c>
      <c r="C18" s="128">
        <v>1</v>
      </c>
    </row>
    <row r="19" spans="1:3" x14ac:dyDescent="0.25">
      <c r="A19" s="128">
        <f t="array" ref="A19">VLOOKUP(B19,'1.1'!$B$5:$V$89,21,FALSE)</f>
        <v>15</v>
      </c>
      <c r="B19" s="78" t="s">
        <v>24</v>
      </c>
      <c r="C19" s="128">
        <v>1</v>
      </c>
    </row>
    <row r="20" spans="1:3" x14ac:dyDescent="0.25">
      <c r="A20" s="128">
        <f t="array" ref="A20">VLOOKUP(B20,'1.1'!$B$5:$V$89,21,FALSE)</f>
        <v>16</v>
      </c>
      <c r="B20" s="78" t="s">
        <v>25</v>
      </c>
      <c r="C20" s="128">
        <v>1</v>
      </c>
    </row>
    <row r="21" spans="1:3" x14ac:dyDescent="0.25">
      <c r="A21" s="128">
        <f t="array" ref="A21">VLOOKUP(B21,'1.1'!$B$5:$V$89,21,FALSE)</f>
        <v>17</v>
      </c>
      <c r="B21" s="78" t="s">
        <v>26</v>
      </c>
      <c r="C21" s="128">
        <v>1</v>
      </c>
    </row>
    <row r="22" spans="1:3" x14ac:dyDescent="0.25">
      <c r="A22" s="128">
        <f t="array" ref="A22">VLOOKUP(B22,'1.1'!$B$5:$V$89,21,FALSE)</f>
        <v>18</v>
      </c>
      <c r="B22" s="78" t="s">
        <v>27</v>
      </c>
      <c r="C22" s="128">
        <v>1</v>
      </c>
    </row>
    <row r="23" spans="1:3" x14ac:dyDescent="0.25">
      <c r="A23" s="128">
        <f t="array" ref="A23">VLOOKUP(B23,'1.1'!$B$5:$V$89,21,FALSE)</f>
        <v>19</v>
      </c>
      <c r="B23" s="78" t="s">
        <v>28</v>
      </c>
      <c r="C23" s="128">
        <v>1</v>
      </c>
    </row>
    <row r="24" spans="1:3" x14ac:dyDescent="0.25">
      <c r="A24" s="128">
        <f t="array" ref="A24">VLOOKUP(B24,'1.1'!$B$5:$V$89,21,FALSE)</f>
        <v>20</v>
      </c>
      <c r="B24" s="78" t="s">
        <v>29</v>
      </c>
      <c r="C24" s="128">
        <v>1</v>
      </c>
    </row>
    <row r="25" spans="1:3" x14ac:dyDescent="0.25">
      <c r="A25" s="128">
        <f t="array" ref="A25">VLOOKUP(B25,'1.1'!$B$5:$V$89,21,FALSE)</f>
        <v>21</v>
      </c>
      <c r="B25" s="78" t="s">
        <v>30</v>
      </c>
      <c r="C25" s="128">
        <v>1</v>
      </c>
    </row>
    <row r="26" spans="1:3" x14ac:dyDescent="0.25">
      <c r="A26" s="128">
        <f t="array" ref="A26">VLOOKUP(B26,'1.1'!$B$5:$V$89,21,FALSE)</f>
        <v>22</v>
      </c>
      <c r="B26" s="78" t="s">
        <v>31</v>
      </c>
      <c r="C26" s="128">
        <v>1</v>
      </c>
    </row>
    <row r="27" spans="1:3" x14ac:dyDescent="0.25">
      <c r="A27" s="128">
        <f t="array" ref="A27">VLOOKUP(B27,'1.1'!$B$5:$V$89,21,FALSE)</f>
        <v>23</v>
      </c>
      <c r="B27" s="78" t="s">
        <v>32</v>
      </c>
      <c r="C27" s="128">
        <v>1</v>
      </c>
    </row>
    <row r="28" spans="1:3" x14ac:dyDescent="0.25">
      <c r="A28" s="128">
        <f t="array" ref="A28">VLOOKUP(B28,'1.1'!$B$5:$V$89,21,FALSE)</f>
        <v>24</v>
      </c>
      <c r="B28" s="78" t="s">
        <v>33</v>
      </c>
      <c r="C28" s="128">
        <v>1</v>
      </c>
    </row>
    <row r="29" spans="1:3" x14ac:dyDescent="0.25">
      <c r="A29" s="128">
        <f t="array" ref="A29">VLOOKUP(B29,'1.1'!$B$5:$V$89,21,FALSE)</f>
        <v>25</v>
      </c>
      <c r="B29" s="78" t="s">
        <v>34</v>
      </c>
      <c r="C29" s="128">
        <v>1</v>
      </c>
    </row>
    <row r="30" spans="1:3" x14ac:dyDescent="0.25">
      <c r="A30" s="128">
        <f t="array" ref="A30">VLOOKUP(B30,'1.1'!$B$5:$V$89,21,FALSE)</f>
        <v>26</v>
      </c>
      <c r="B30" s="78" t="s">
        <v>35</v>
      </c>
      <c r="C30" s="128">
        <v>1</v>
      </c>
    </row>
    <row r="31" spans="1:3" x14ac:dyDescent="0.25">
      <c r="A31" s="128">
        <f t="array" ref="A31">VLOOKUP(B31,'1.1'!$B$5:$V$89,21,FALSE)</f>
        <v>27</v>
      </c>
      <c r="B31" s="78" t="s">
        <v>36</v>
      </c>
      <c r="C31" s="128">
        <v>1</v>
      </c>
    </row>
    <row r="32" spans="1:3" x14ac:dyDescent="0.25">
      <c r="A32" s="128">
        <f t="array" ref="A32">VLOOKUP(B32,'1.1'!$B$5:$V$89,21,FALSE)</f>
        <v>28</v>
      </c>
      <c r="B32" s="78" t="s">
        <v>37</v>
      </c>
      <c r="C32" s="128">
        <v>1</v>
      </c>
    </row>
    <row r="33" spans="1:3" x14ac:dyDescent="0.25">
      <c r="A33" s="128">
        <f t="array" ref="A33">VLOOKUP(B33,'1.1'!$B$5:$V$89,21,FALSE)</f>
        <v>29</v>
      </c>
      <c r="B33" s="78" t="s">
        <v>38</v>
      </c>
      <c r="C33" s="128">
        <v>1</v>
      </c>
    </row>
    <row r="34" spans="1:3" x14ac:dyDescent="0.25">
      <c r="A34" s="128">
        <f t="array" ref="A34">VLOOKUP(B34,'1.1'!$B$5:$V$89,21,FALSE)</f>
        <v>30</v>
      </c>
      <c r="B34" s="78" t="s">
        <v>39</v>
      </c>
      <c r="C34" s="128">
        <v>1</v>
      </c>
    </row>
    <row r="35" spans="1:3" x14ac:dyDescent="0.25">
      <c r="A35" s="128">
        <f t="array" ref="A35">VLOOKUP(B35,'1.1'!$B$5:$V$89,21,FALSE)</f>
        <v>31</v>
      </c>
      <c r="B35" s="78" t="s">
        <v>40</v>
      </c>
      <c r="C35" s="128">
        <v>1</v>
      </c>
    </row>
    <row r="36" spans="1:3" x14ac:dyDescent="0.25">
      <c r="A36" s="128">
        <f t="array" ref="A36">VLOOKUP(B36,'1.1'!$B$5:$V$89,21,FALSE)</f>
        <v>32</v>
      </c>
      <c r="B36" s="78" t="s">
        <v>41</v>
      </c>
      <c r="C36" s="128">
        <v>1</v>
      </c>
    </row>
    <row r="37" spans="1:3" x14ac:dyDescent="0.25">
      <c r="A37" s="128">
        <f t="array" ref="A37">VLOOKUP(B37,'1.1'!$B$5:$V$89,21,FALSE)</f>
        <v>33</v>
      </c>
      <c r="B37" s="78" t="s">
        <v>42</v>
      </c>
      <c r="C37" s="128">
        <v>1</v>
      </c>
    </row>
    <row r="38" spans="1:3" x14ac:dyDescent="0.25">
      <c r="A38" s="128">
        <f t="array" ref="A38">VLOOKUP(B38,'1.1'!$B$5:$V$89,21,FALSE)</f>
        <v>34</v>
      </c>
      <c r="B38" s="78" t="s">
        <v>43</v>
      </c>
      <c r="C38" s="128">
        <v>1</v>
      </c>
    </row>
    <row r="39" spans="1:3" x14ac:dyDescent="0.25">
      <c r="A39" s="128">
        <f t="array" ref="A39">VLOOKUP(B39,'1.1'!$B$5:$V$89,21,FALSE)</f>
        <v>35</v>
      </c>
      <c r="B39" s="78" t="s">
        <v>44</v>
      </c>
      <c r="C39" s="128">
        <v>1</v>
      </c>
    </row>
    <row r="40" spans="1:3" x14ac:dyDescent="0.25">
      <c r="A40" s="128">
        <f t="array" ref="A40">VLOOKUP(B40,'1.1'!$B$5:$V$89,21,FALSE)</f>
        <v>36</v>
      </c>
      <c r="B40" s="78" t="s">
        <v>45</v>
      </c>
      <c r="C40" s="128">
        <v>1</v>
      </c>
    </row>
    <row r="41" spans="1:3" x14ac:dyDescent="0.25">
      <c r="A41" s="128">
        <f t="array" ref="A41">VLOOKUP(B41,'1.1'!$B$5:$V$89,21,FALSE)</f>
        <v>37</v>
      </c>
      <c r="B41" s="78" t="s">
        <v>46</v>
      </c>
      <c r="C41" s="128">
        <v>1</v>
      </c>
    </row>
    <row r="42" spans="1:3" x14ac:dyDescent="0.25">
      <c r="A42" s="128">
        <f t="array" ref="A42">VLOOKUP(B42,'1.1'!$B$5:$V$89,21,FALSE)</f>
        <v>38</v>
      </c>
      <c r="B42" s="78" t="s">
        <v>47</v>
      </c>
      <c r="C42" s="128">
        <v>1</v>
      </c>
    </row>
    <row r="43" spans="1:3" x14ac:dyDescent="0.25">
      <c r="A43" s="128">
        <f t="array" ref="A43">VLOOKUP(B43,'1.1'!$B$5:$V$89,21,FALSE)</f>
        <v>39</v>
      </c>
      <c r="B43" s="78" t="s">
        <v>48</v>
      </c>
      <c r="C43" s="128">
        <v>1</v>
      </c>
    </row>
    <row r="44" spans="1:3" x14ac:dyDescent="0.25">
      <c r="A44" s="128">
        <f t="array" ref="A44">VLOOKUP(B44,'1.1'!$B$5:$V$89,21,FALSE)</f>
        <v>40</v>
      </c>
      <c r="B44" s="78" t="s">
        <v>49</v>
      </c>
      <c r="C44" s="128">
        <v>1</v>
      </c>
    </row>
    <row r="45" spans="1:3" x14ac:dyDescent="0.25">
      <c r="A45" s="128">
        <f t="array" ref="A45">VLOOKUP(B45,'1.1'!$B$5:$V$89,21,FALSE)</f>
        <v>41</v>
      </c>
      <c r="B45" s="78" t="s">
        <v>50</v>
      </c>
      <c r="C45" s="128">
        <v>1</v>
      </c>
    </row>
    <row r="46" spans="1:3" x14ac:dyDescent="0.25">
      <c r="A46" s="128">
        <f t="array" ref="A46">VLOOKUP(B46,'1.1'!$B$5:$V$89,21,FALSE)</f>
        <v>42</v>
      </c>
      <c r="B46" s="78" t="s">
        <v>51</v>
      </c>
      <c r="C46" s="128">
        <v>1</v>
      </c>
    </row>
    <row r="47" spans="1:3" x14ac:dyDescent="0.25">
      <c r="A47" s="128">
        <f t="array" ref="A47">VLOOKUP(B47,'1.1'!$B$5:$V$89,21,FALSE)</f>
        <v>43</v>
      </c>
      <c r="B47" s="78" t="s">
        <v>52</v>
      </c>
      <c r="C47" s="128">
        <v>1</v>
      </c>
    </row>
    <row r="48" spans="1:3" x14ac:dyDescent="0.25">
      <c r="A48" s="128">
        <f t="array" ref="A48">VLOOKUP(B48,'1.1'!$B$5:$V$89,21,FALSE)</f>
        <v>44</v>
      </c>
      <c r="B48" s="78" t="s">
        <v>53</v>
      </c>
      <c r="C48" s="128">
        <v>1</v>
      </c>
    </row>
    <row r="49" spans="1:3" x14ac:dyDescent="0.25">
      <c r="A49" s="128">
        <f t="array" ref="A49">VLOOKUP(B49,'1.1'!$B$5:$V$89,21,FALSE)</f>
        <v>45</v>
      </c>
      <c r="B49" s="78" t="s">
        <v>54</v>
      </c>
      <c r="C49" s="128">
        <v>1</v>
      </c>
    </row>
    <row r="50" spans="1:3" x14ac:dyDescent="0.25">
      <c r="A50" s="128">
        <f t="array" ref="A50">VLOOKUP(B50,'1.1'!$B$5:$V$89,21,FALSE)</f>
        <v>46</v>
      </c>
      <c r="B50" s="78" t="s">
        <v>55</v>
      </c>
      <c r="C50" s="128">
        <v>1</v>
      </c>
    </row>
    <row r="51" spans="1:3" x14ac:dyDescent="0.25">
      <c r="A51" s="128">
        <f t="array" ref="A51">VLOOKUP(B51,'1.1'!$B$5:$V$89,21,FALSE)</f>
        <v>47</v>
      </c>
      <c r="B51" s="78" t="s">
        <v>56</v>
      </c>
      <c r="C51" s="128">
        <v>1</v>
      </c>
    </row>
    <row r="52" spans="1:3" x14ac:dyDescent="0.25">
      <c r="A52" s="128">
        <f t="array" ref="A52">VLOOKUP(B52,'1.1'!$B$5:$V$89,21,FALSE)</f>
        <v>48</v>
      </c>
      <c r="B52" s="78" t="s">
        <v>57</v>
      </c>
      <c r="C52" s="128">
        <v>1</v>
      </c>
    </row>
    <row r="53" spans="1:3" x14ac:dyDescent="0.25">
      <c r="A53" s="128">
        <f t="array" ref="A53">VLOOKUP(B53,'1.1'!$B$5:$V$89,21,FALSE)</f>
        <v>49</v>
      </c>
      <c r="B53" s="78" t="s">
        <v>58</v>
      </c>
      <c r="C53" s="128">
        <v>1</v>
      </c>
    </row>
    <row r="54" spans="1:3" x14ac:dyDescent="0.25">
      <c r="A54" s="128">
        <f t="array" ref="A54">VLOOKUP(B54,'1.1'!$B$5:$V$89,21,FALSE)</f>
        <v>50</v>
      </c>
      <c r="B54" s="78" t="s">
        <v>59</v>
      </c>
      <c r="C54" s="128">
        <v>1</v>
      </c>
    </row>
    <row r="55" spans="1:3" x14ac:dyDescent="0.25">
      <c r="A55" s="128">
        <f t="array" ref="A55">VLOOKUP(B55,'1.1'!$B$5:$V$89,21,FALSE)</f>
        <v>51</v>
      </c>
      <c r="B55" s="78" t="s">
        <v>60</v>
      </c>
      <c r="C55" s="128">
        <v>1</v>
      </c>
    </row>
    <row r="56" spans="1:3" x14ac:dyDescent="0.25">
      <c r="A56" s="128">
        <f t="array" ref="A56">VLOOKUP(B56,'1.1'!$B$5:$V$89,21,FALSE)</f>
        <v>52</v>
      </c>
      <c r="B56" s="78" t="s">
        <v>61</v>
      </c>
      <c r="C56" s="128">
        <v>1</v>
      </c>
    </row>
    <row r="57" spans="1:3" x14ac:dyDescent="0.25">
      <c r="A57" s="128">
        <f t="array" ref="A57">VLOOKUP(B57,'1.1'!$B$5:$V$89,21,FALSE)</f>
        <v>53</v>
      </c>
      <c r="B57" s="78" t="s">
        <v>62</v>
      </c>
      <c r="C57" s="128">
        <v>1</v>
      </c>
    </row>
    <row r="58" spans="1:3" x14ac:dyDescent="0.25">
      <c r="A58" s="128">
        <f t="array" ref="A58">VLOOKUP(B58,'1.1'!$B$5:$V$89,21,FALSE)</f>
        <v>54</v>
      </c>
      <c r="B58" s="78" t="s">
        <v>63</v>
      </c>
      <c r="C58" s="128">
        <v>1</v>
      </c>
    </row>
    <row r="59" spans="1:3" x14ac:dyDescent="0.25">
      <c r="A59" s="128">
        <f t="array" ref="A59">VLOOKUP(B59,'1.1'!$B$5:$V$89,21,FALSE)</f>
        <v>55</v>
      </c>
      <c r="B59" s="78" t="s">
        <v>64</v>
      </c>
      <c r="C59" s="128">
        <v>1</v>
      </c>
    </row>
    <row r="60" spans="1:3" x14ac:dyDescent="0.25">
      <c r="A60" s="128">
        <f t="array" ref="A60">VLOOKUP(B60,'1.1'!$B$5:$V$89,21,FALSE)</f>
        <v>56</v>
      </c>
      <c r="B60" s="78" t="s">
        <v>65</v>
      </c>
      <c r="C60" s="128">
        <v>1</v>
      </c>
    </row>
    <row r="61" spans="1:3" x14ac:dyDescent="0.25">
      <c r="A61" s="128">
        <f t="array" ref="A61">VLOOKUP(B61,'1.1'!$B$5:$V$89,21,FALSE)</f>
        <v>57</v>
      </c>
      <c r="B61" s="78" t="s">
        <v>66</v>
      </c>
      <c r="C61" s="128">
        <v>1</v>
      </c>
    </row>
    <row r="62" spans="1:3" x14ac:dyDescent="0.25">
      <c r="A62" s="128">
        <f t="array" ref="A62">VLOOKUP(B62,'1.1'!$B$5:$V$89,21,FALSE)</f>
        <v>58</v>
      </c>
      <c r="B62" s="78" t="s">
        <v>67</v>
      </c>
      <c r="C62" s="128">
        <v>1</v>
      </c>
    </row>
    <row r="63" spans="1:3" x14ac:dyDescent="0.25">
      <c r="A63" s="128">
        <f t="array" ref="A63">VLOOKUP(B63,'1.1'!$B$5:$V$89,21,FALSE)</f>
        <v>59</v>
      </c>
      <c r="B63" s="78" t="s">
        <v>68</v>
      </c>
      <c r="C63" s="128">
        <v>1</v>
      </c>
    </row>
    <row r="64" spans="1:3" x14ac:dyDescent="0.25">
      <c r="A64" s="128">
        <f t="array" ref="A64">VLOOKUP(B64,'1.1'!$B$5:$V$89,21,FALSE)</f>
        <v>60</v>
      </c>
      <c r="B64" s="78" t="s">
        <v>69</v>
      </c>
      <c r="C64" s="128">
        <v>1</v>
      </c>
    </row>
    <row r="65" spans="1:3" x14ac:dyDescent="0.25">
      <c r="A65" s="128">
        <f t="array" ref="A65">VLOOKUP(B65,'1.1'!$B$5:$V$89,21,FALSE)</f>
        <v>61</v>
      </c>
      <c r="B65" s="78" t="s">
        <v>70</v>
      </c>
      <c r="C65" s="128">
        <v>1</v>
      </c>
    </row>
    <row r="66" spans="1:3" x14ac:dyDescent="0.25">
      <c r="A66" s="128">
        <f t="array" ref="A66">VLOOKUP(B66,'1.1'!$B$5:$V$89,21,FALSE)</f>
        <v>62</v>
      </c>
      <c r="B66" s="78" t="s">
        <v>71</v>
      </c>
      <c r="C66" s="128">
        <v>1</v>
      </c>
    </row>
    <row r="67" spans="1:3" x14ac:dyDescent="0.25">
      <c r="A67" s="128">
        <f t="array" ref="A67">VLOOKUP(B67,'1.1'!$B$5:$V$89,21,FALSE)</f>
        <v>63</v>
      </c>
      <c r="B67" s="78" t="s">
        <v>72</v>
      </c>
      <c r="C67" s="128">
        <v>1</v>
      </c>
    </row>
    <row r="68" spans="1:3" x14ac:dyDescent="0.25">
      <c r="A68" s="128">
        <f t="array" ref="A68">VLOOKUP(B68,'1.1'!$B$5:$V$89,21,FALSE)</f>
        <v>64</v>
      </c>
      <c r="B68" s="78" t="s">
        <v>73</v>
      </c>
      <c r="C68" s="128">
        <v>1</v>
      </c>
    </row>
    <row r="69" spans="1:3" x14ac:dyDescent="0.25">
      <c r="A69" s="128">
        <f t="array" ref="A69">VLOOKUP(B69,'1.1'!$B$5:$V$89,21,FALSE)</f>
        <v>65</v>
      </c>
      <c r="B69" s="78" t="s">
        <v>74</v>
      </c>
      <c r="C69" s="128">
        <v>1</v>
      </c>
    </row>
    <row r="70" spans="1:3" x14ac:dyDescent="0.25">
      <c r="A70" s="128">
        <f t="array" ref="A70">VLOOKUP(B70,'1.1'!$B$5:$V$89,21,FALSE)</f>
        <v>66</v>
      </c>
      <c r="B70" s="78" t="s">
        <v>75</v>
      </c>
      <c r="C70" s="128">
        <v>1</v>
      </c>
    </row>
    <row r="71" spans="1:3" x14ac:dyDescent="0.25">
      <c r="A71" s="128">
        <f t="array" ref="A71">VLOOKUP(B71,'1.1'!$B$5:$V$89,21,FALSE)</f>
        <v>67</v>
      </c>
      <c r="B71" s="78" t="s">
        <v>76</v>
      </c>
      <c r="C71" s="128">
        <v>1</v>
      </c>
    </row>
    <row r="72" spans="1:3" x14ac:dyDescent="0.25">
      <c r="A72" s="128">
        <f t="array" ref="A72">VLOOKUP(B72,'1.1'!$B$5:$V$89,21,FALSE)</f>
        <v>68</v>
      </c>
      <c r="B72" s="78" t="s">
        <v>77</v>
      </c>
      <c r="C72" s="128">
        <v>1</v>
      </c>
    </row>
    <row r="73" spans="1:3" x14ac:dyDescent="0.25">
      <c r="A73" s="128">
        <f t="array" ref="A73">VLOOKUP(B73,'1.1'!$B$5:$V$89,21,FALSE)</f>
        <v>69</v>
      </c>
      <c r="B73" s="78" t="s">
        <v>78</v>
      </c>
      <c r="C73" s="128">
        <v>1</v>
      </c>
    </row>
    <row r="74" spans="1:3" x14ac:dyDescent="0.25">
      <c r="A74" s="128">
        <f t="array" ref="A74">VLOOKUP(B74,'1.1'!$B$5:$V$89,21,FALSE)</f>
        <v>70</v>
      </c>
      <c r="B74" s="78" t="s">
        <v>79</v>
      </c>
      <c r="C74" s="128">
        <v>1</v>
      </c>
    </row>
    <row r="75" spans="1:3" x14ac:dyDescent="0.25">
      <c r="A75" s="128">
        <f t="array" ref="A75">VLOOKUP(B75,'1.1'!$B$5:$V$89,21,FALSE)</f>
        <v>71</v>
      </c>
      <c r="B75" s="78" t="s">
        <v>80</v>
      </c>
      <c r="C75" s="128">
        <v>1</v>
      </c>
    </row>
    <row r="76" spans="1:3" x14ac:dyDescent="0.25">
      <c r="A76" s="128">
        <f t="array" ref="A76">VLOOKUP(B76,'1.1'!$B$5:$V$89,21,FALSE)</f>
        <v>72</v>
      </c>
      <c r="B76" s="78" t="s">
        <v>81</v>
      </c>
      <c r="C76" s="128">
        <v>1</v>
      </c>
    </row>
    <row r="77" spans="1:3" x14ac:dyDescent="0.25">
      <c r="A77" s="128">
        <f t="array" ref="A77">VLOOKUP(B77,'1.1'!$B$5:$V$89,21,FALSE)</f>
        <v>73</v>
      </c>
      <c r="B77" s="78" t="s">
        <v>82</v>
      </c>
      <c r="C77" s="128">
        <v>1</v>
      </c>
    </row>
    <row r="78" spans="1:3" x14ac:dyDescent="0.25">
      <c r="A78" s="128">
        <f t="array" ref="A78">VLOOKUP(B78,'1.1'!$B$5:$V$89,21,FALSE)</f>
        <v>74</v>
      </c>
      <c r="B78" s="78" t="s">
        <v>83</v>
      </c>
      <c r="C78" s="128">
        <v>1</v>
      </c>
    </row>
    <row r="79" spans="1:3" x14ac:dyDescent="0.25">
      <c r="A79" s="128">
        <f t="array" ref="A79">VLOOKUP(B79,'1.1'!$B$5:$V$89,21,FALSE)</f>
        <v>75</v>
      </c>
      <c r="B79" s="78" t="s">
        <v>84</v>
      </c>
      <c r="C79" s="128">
        <v>1</v>
      </c>
    </row>
    <row r="80" spans="1:3" x14ac:dyDescent="0.25">
      <c r="A80" s="128">
        <f t="array" ref="A80">VLOOKUP(B80,'1.1'!$B$5:$V$89,21,FALSE)</f>
        <v>76</v>
      </c>
      <c r="B80" s="78" t="s">
        <v>85</v>
      </c>
      <c r="C80" s="128">
        <v>1</v>
      </c>
    </row>
    <row r="81" spans="1:3" x14ac:dyDescent="0.25">
      <c r="A81" s="128">
        <f t="array" ref="A81">VLOOKUP(B81,'1.1'!$B$5:$V$89,21,FALSE)</f>
        <v>77</v>
      </c>
      <c r="B81" s="78" t="s">
        <v>86</v>
      </c>
      <c r="C81" s="128">
        <v>1</v>
      </c>
    </row>
    <row r="82" spans="1:3" x14ac:dyDescent="0.25">
      <c r="A82" s="128">
        <f t="array" ref="A82">VLOOKUP(B82,'1.1'!$B$5:$V$89,21,FALSE)</f>
        <v>78</v>
      </c>
      <c r="B82" s="78" t="s">
        <v>87</v>
      </c>
      <c r="C82" s="128">
        <v>1</v>
      </c>
    </row>
    <row r="83" spans="1:3" x14ac:dyDescent="0.25">
      <c r="A83" s="128">
        <f t="array" ref="A83">VLOOKUP(B83,'1.1'!$B$5:$V$89,21,FALSE)</f>
        <v>79</v>
      </c>
      <c r="B83" s="78" t="s">
        <v>88</v>
      </c>
      <c r="C83" s="128">
        <v>1</v>
      </c>
    </row>
    <row r="84" spans="1:3" x14ac:dyDescent="0.25">
      <c r="A84" s="128">
        <f t="array" ref="A84">VLOOKUP(B84,'1.1'!$B$5:$V$89,21,FALSE)</f>
        <v>80</v>
      </c>
      <c r="B84" s="78" t="s">
        <v>89</v>
      </c>
      <c r="C84" s="128">
        <v>1</v>
      </c>
    </row>
    <row r="85" spans="1:3" x14ac:dyDescent="0.25">
      <c r="A85" s="128">
        <f t="array" ref="A85">VLOOKUP(B85,'1.1'!$B$5:$V$89,21,FALSE)</f>
        <v>81</v>
      </c>
      <c r="B85" s="78" t="s">
        <v>90</v>
      </c>
      <c r="C85" s="128">
        <v>1</v>
      </c>
    </row>
    <row r="86" spans="1:3" x14ac:dyDescent="0.25">
      <c r="A86" s="128">
        <f t="array" ref="A86">VLOOKUP(B86,'1.1'!$B$5:$V$89,21,FALSE)</f>
        <v>82</v>
      </c>
      <c r="B86" s="78" t="s">
        <v>91</v>
      </c>
      <c r="C86" s="128">
        <v>1</v>
      </c>
    </row>
    <row r="87" spans="1:3" x14ac:dyDescent="0.25">
      <c r="A87" s="128">
        <f t="array" ref="A87">VLOOKUP(B87,'1.1'!$B$5:$V$89,21,FALSE)</f>
        <v>83</v>
      </c>
      <c r="B87" s="78" t="s">
        <v>92</v>
      </c>
      <c r="C87" s="128">
        <v>1</v>
      </c>
    </row>
    <row r="88" spans="1:3" x14ac:dyDescent="0.25">
      <c r="A88" s="128">
        <f t="array" ref="A88">VLOOKUP(B88,'1.1'!$B$5:$V$89,21,FALSE)</f>
        <v>84</v>
      </c>
      <c r="B88" s="78" t="s">
        <v>93</v>
      </c>
      <c r="C88" s="128">
        <v>1</v>
      </c>
    </row>
    <row r="89" spans="1:3" x14ac:dyDescent="0.25">
      <c r="A89" s="128">
        <f t="array" ref="A89">VLOOKUP(B89,'1.1'!$B$5:$V$89,21,FALSE)</f>
        <v>85</v>
      </c>
      <c r="B89" s="78" t="s">
        <v>94</v>
      </c>
      <c r="C89" s="128">
        <v>1</v>
      </c>
    </row>
  </sheetData>
  <autoFilter ref="A4:C4">
    <sortState ref="A7:C91">
      <sortCondition ref="A6:A91"/>
    </sortState>
  </autoFilter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selection activeCell="G6" sqref="G6"/>
    </sheetView>
  </sheetViews>
  <sheetFormatPr defaultColWidth="8.875" defaultRowHeight="15" x14ac:dyDescent="0.25"/>
  <cols>
    <col min="1" max="1" width="6" style="122" customWidth="1"/>
    <col min="2" max="2" width="47.625" style="122" customWidth="1"/>
    <col min="3" max="16384" width="8.875" style="122"/>
  </cols>
  <sheetData>
    <row r="1" spans="1:3" x14ac:dyDescent="0.25">
      <c r="B1" s="139" t="s">
        <v>186</v>
      </c>
    </row>
    <row r="3" spans="1:3" ht="30.75" customHeight="1" x14ac:dyDescent="0.25">
      <c r="A3" s="124" t="s">
        <v>1</v>
      </c>
      <c r="B3" s="123" t="s">
        <v>96</v>
      </c>
      <c r="C3" s="123" t="s">
        <v>6</v>
      </c>
    </row>
    <row r="4" spans="1:3" x14ac:dyDescent="0.25">
      <c r="A4" s="125">
        <v>1</v>
      </c>
      <c r="B4" s="125">
        <v>2</v>
      </c>
      <c r="C4" s="125">
        <v>3</v>
      </c>
    </row>
    <row r="5" spans="1:3" x14ac:dyDescent="0.25">
      <c r="A5" s="128">
        <f>VLOOKUP(B5,'[7]1.1'!$B$5:$V$89,21,FALSE)</f>
        <v>1</v>
      </c>
      <c r="B5" s="142" t="s">
        <v>10</v>
      </c>
      <c r="C5" s="128">
        <v>1</v>
      </c>
    </row>
    <row r="6" spans="1:3" x14ac:dyDescent="0.25">
      <c r="A6" s="128">
        <f>VLOOKUP(B6,'[7]1.1'!$B$5:$V$89,21,FALSE)</f>
        <v>2</v>
      </c>
      <c r="B6" s="142" t="s">
        <v>11</v>
      </c>
      <c r="C6" s="128">
        <v>1</v>
      </c>
    </row>
    <row r="7" spans="1:3" x14ac:dyDescent="0.25">
      <c r="A7" s="128">
        <f>VLOOKUP(B7,'[7]1.1'!$B$5:$V$89,21,FALSE)</f>
        <v>3</v>
      </c>
      <c r="B7" s="142" t="s">
        <v>12</v>
      </c>
      <c r="C7" s="128">
        <v>1</v>
      </c>
    </row>
    <row r="8" spans="1:3" x14ac:dyDescent="0.25">
      <c r="A8" s="128">
        <f>VLOOKUP(B8,'[7]1.1'!$B$5:$V$89,21,FALSE)</f>
        <v>4</v>
      </c>
      <c r="B8" s="142" t="s">
        <v>13</v>
      </c>
      <c r="C8" s="128">
        <v>1</v>
      </c>
    </row>
    <row r="9" spans="1:3" x14ac:dyDescent="0.25">
      <c r="A9" s="128">
        <f>VLOOKUP(B9,'[7]1.1'!$B$5:$V$89,21,FALSE)</f>
        <v>5</v>
      </c>
      <c r="B9" s="142" t="s">
        <v>14</v>
      </c>
      <c r="C9" s="128">
        <v>1</v>
      </c>
    </row>
    <row r="10" spans="1:3" x14ac:dyDescent="0.25">
      <c r="A10" s="128">
        <f>VLOOKUP(B10,'[7]1.1'!$B$5:$V$89,21,FALSE)</f>
        <v>6</v>
      </c>
      <c r="B10" s="142" t="s">
        <v>15</v>
      </c>
      <c r="C10" s="128">
        <v>1</v>
      </c>
    </row>
    <row r="11" spans="1:3" x14ac:dyDescent="0.25">
      <c r="A11" s="128">
        <f>VLOOKUP(B11,'[7]1.1'!$B$5:$V$89,21,FALSE)</f>
        <v>7</v>
      </c>
      <c r="B11" s="142" t="s">
        <v>16</v>
      </c>
      <c r="C11" s="128">
        <v>1</v>
      </c>
    </row>
    <row r="12" spans="1:3" x14ac:dyDescent="0.25">
      <c r="A12" s="128">
        <f>VLOOKUP(B12,'[7]1.1'!$B$5:$V$89,21,FALSE)</f>
        <v>8</v>
      </c>
      <c r="B12" s="142" t="s">
        <v>17</v>
      </c>
      <c r="C12" s="128">
        <v>1</v>
      </c>
    </row>
    <row r="13" spans="1:3" x14ac:dyDescent="0.25">
      <c r="A13" s="128">
        <f>VLOOKUP(B13,'[7]1.1'!$B$5:$V$89,21,FALSE)</f>
        <v>9</v>
      </c>
      <c r="B13" s="142" t="s">
        <v>18</v>
      </c>
      <c r="C13" s="128">
        <v>1</v>
      </c>
    </row>
    <row r="14" spans="1:3" x14ac:dyDescent="0.25">
      <c r="A14" s="128">
        <f>VLOOKUP(B14,'[7]1.1'!$B$5:$V$89,21,FALSE)</f>
        <v>10</v>
      </c>
      <c r="B14" s="142" t="s">
        <v>19</v>
      </c>
      <c r="C14" s="128">
        <v>1</v>
      </c>
    </row>
    <row r="15" spans="1:3" x14ac:dyDescent="0.25">
      <c r="A15" s="128">
        <f>VLOOKUP(B15,'[7]1.1'!$B$5:$V$89,21,FALSE)</f>
        <v>11</v>
      </c>
      <c r="B15" s="142" t="s">
        <v>20</v>
      </c>
      <c r="C15" s="128">
        <v>1</v>
      </c>
    </row>
    <row r="16" spans="1:3" x14ac:dyDescent="0.25">
      <c r="A16" s="128">
        <f>VLOOKUP(B16,'[7]1.1'!$B$5:$V$89,21,FALSE)</f>
        <v>12</v>
      </c>
      <c r="B16" s="142" t="s">
        <v>21</v>
      </c>
      <c r="C16" s="128">
        <v>1</v>
      </c>
    </row>
    <row r="17" spans="1:3" x14ac:dyDescent="0.25">
      <c r="A17" s="128">
        <f>VLOOKUP(B17,'[7]1.1'!$B$5:$V$89,21,FALSE)</f>
        <v>13</v>
      </c>
      <c r="B17" s="142" t="s">
        <v>22</v>
      </c>
      <c r="C17" s="128">
        <v>1</v>
      </c>
    </row>
    <row r="18" spans="1:3" x14ac:dyDescent="0.25">
      <c r="A18" s="128">
        <f>VLOOKUP(B18,'[7]1.1'!$B$5:$V$89,21,FALSE)</f>
        <v>14</v>
      </c>
      <c r="B18" s="142" t="s">
        <v>23</v>
      </c>
      <c r="C18" s="128">
        <v>1</v>
      </c>
    </row>
    <row r="19" spans="1:3" x14ac:dyDescent="0.25">
      <c r="A19" s="128">
        <f>VLOOKUP(B19,'[7]1.1'!$B$5:$V$89,21,FALSE)</f>
        <v>15</v>
      </c>
      <c r="B19" s="142" t="s">
        <v>24</v>
      </c>
      <c r="C19" s="128">
        <v>1</v>
      </c>
    </row>
    <row r="20" spans="1:3" x14ac:dyDescent="0.25">
      <c r="A20" s="128">
        <f>VLOOKUP(B20,'[7]1.1'!$B$5:$V$89,21,FALSE)</f>
        <v>16</v>
      </c>
      <c r="B20" s="142" t="s">
        <v>25</v>
      </c>
      <c r="C20" s="128">
        <v>1</v>
      </c>
    </row>
    <row r="21" spans="1:3" x14ac:dyDescent="0.25">
      <c r="A21" s="128">
        <f>VLOOKUP(B21,'[7]1.1'!$B$5:$V$89,21,FALSE)</f>
        <v>17</v>
      </c>
      <c r="B21" s="142" t="s">
        <v>26</v>
      </c>
      <c r="C21" s="128">
        <v>1</v>
      </c>
    </row>
    <row r="22" spans="1:3" x14ac:dyDescent="0.25">
      <c r="A22" s="128">
        <f>VLOOKUP(B22,'[7]1.1'!$B$5:$V$89,21,FALSE)</f>
        <v>18</v>
      </c>
      <c r="B22" s="142" t="s">
        <v>27</v>
      </c>
      <c r="C22" s="128">
        <v>1</v>
      </c>
    </row>
    <row r="23" spans="1:3" x14ac:dyDescent="0.25">
      <c r="A23" s="128">
        <f>VLOOKUP(B23,'[7]1.1'!$B$5:$V$89,21,FALSE)</f>
        <v>19</v>
      </c>
      <c r="B23" s="142" t="s">
        <v>28</v>
      </c>
      <c r="C23" s="128">
        <v>1</v>
      </c>
    </row>
    <row r="24" spans="1:3" x14ac:dyDescent="0.25">
      <c r="A24" s="128">
        <f>VLOOKUP(B24,'[7]1.1'!$B$5:$V$89,21,FALSE)</f>
        <v>20</v>
      </c>
      <c r="B24" s="142" t="s">
        <v>29</v>
      </c>
      <c r="C24" s="128">
        <v>1</v>
      </c>
    </row>
    <row r="25" spans="1:3" x14ac:dyDescent="0.25">
      <c r="A25" s="128">
        <f>VLOOKUP(B25,'[7]1.1'!$B$5:$V$89,21,FALSE)</f>
        <v>21</v>
      </c>
      <c r="B25" s="142" t="s">
        <v>30</v>
      </c>
      <c r="C25" s="128">
        <v>1</v>
      </c>
    </row>
    <row r="26" spans="1:3" x14ac:dyDescent="0.25">
      <c r="A26" s="128">
        <f>VLOOKUP(B26,'[7]1.1'!$B$5:$V$89,21,FALSE)</f>
        <v>22</v>
      </c>
      <c r="B26" s="142" t="s">
        <v>31</v>
      </c>
      <c r="C26" s="128">
        <v>1</v>
      </c>
    </row>
    <row r="27" spans="1:3" x14ac:dyDescent="0.25">
      <c r="A27" s="128">
        <f>VLOOKUP(B27,'[7]1.1'!$B$5:$V$89,21,FALSE)</f>
        <v>23</v>
      </c>
      <c r="B27" s="142" t="s">
        <v>32</v>
      </c>
      <c r="C27" s="128">
        <v>1</v>
      </c>
    </row>
    <row r="28" spans="1:3" x14ac:dyDescent="0.25">
      <c r="A28" s="128">
        <f>VLOOKUP(B28,'[7]1.1'!$B$5:$V$89,21,FALSE)</f>
        <v>24</v>
      </c>
      <c r="B28" s="142" t="s">
        <v>33</v>
      </c>
      <c r="C28" s="128">
        <v>1</v>
      </c>
    </row>
    <row r="29" spans="1:3" x14ac:dyDescent="0.25">
      <c r="A29" s="128">
        <f>VLOOKUP(B29,'[7]1.1'!$B$5:$V$89,21,FALSE)</f>
        <v>25</v>
      </c>
      <c r="B29" s="142" t="s">
        <v>34</v>
      </c>
      <c r="C29" s="128">
        <v>1</v>
      </c>
    </row>
    <row r="30" spans="1:3" x14ac:dyDescent="0.25">
      <c r="A30" s="128">
        <f>VLOOKUP(B30,'[7]1.1'!$B$5:$V$89,21,FALSE)</f>
        <v>26</v>
      </c>
      <c r="B30" s="142" t="s">
        <v>35</v>
      </c>
      <c r="C30" s="128">
        <v>1</v>
      </c>
    </row>
    <row r="31" spans="1:3" x14ac:dyDescent="0.25">
      <c r="A31" s="128">
        <f>VLOOKUP(B31,'[7]1.1'!$B$5:$V$89,21,FALSE)</f>
        <v>27</v>
      </c>
      <c r="B31" s="142" t="s">
        <v>36</v>
      </c>
      <c r="C31" s="128">
        <v>1</v>
      </c>
    </row>
    <row r="32" spans="1:3" x14ac:dyDescent="0.25">
      <c r="A32" s="128">
        <f>VLOOKUP(B32,'[7]1.1'!$B$5:$V$89,21,FALSE)</f>
        <v>28</v>
      </c>
      <c r="B32" s="142" t="s">
        <v>37</v>
      </c>
      <c r="C32" s="128">
        <v>1</v>
      </c>
    </row>
    <row r="33" spans="1:3" x14ac:dyDescent="0.25">
      <c r="A33" s="128">
        <f>VLOOKUP(B33,'[7]1.1'!$B$5:$V$89,21,FALSE)</f>
        <v>29</v>
      </c>
      <c r="B33" s="142" t="s">
        <v>38</v>
      </c>
      <c r="C33" s="128">
        <v>1</v>
      </c>
    </row>
    <row r="34" spans="1:3" x14ac:dyDescent="0.25">
      <c r="A34" s="128">
        <f>VLOOKUP(B34,'[7]1.1'!$B$5:$V$89,21,FALSE)</f>
        <v>30</v>
      </c>
      <c r="B34" s="142" t="s">
        <v>39</v>
      </c>
      <c r="C34" s="128">
        <v>1</v>
      </c>
    </row>
    <row r="35" spans="1:3" x14ac:dyDescent="0.25">
      <c r="A35" s="128">
        <f>VLOOKUP(B35,'[7]1.1'!$B$5:$V$89,21,FALSE)</f>
        <v>31</v>
      </c>
      <c r="B35" s="142" t="s">
        <v>40</v>
      </c>
      <c r="C35" s="128">
        <v>1</v>
      </c>
    </row>
    <row r="36" spans="1:3" ht="28.5" x14ac:dyDescent="0.25">
      <c r="A36" s="128">
        <f>VLOOKUP(B36,'[7]1.1'!$B$5:$V$89,21,FALSE)</f>
        <v>32</v>
      </c>
      <c r="B36" s="142" t="s">
        <v>41</v>
      </c>
      <c r="C36" s="128">
        <v>1</v>
      </c>
    </row>
    <row r="37" spans="1:3" x14ac:dyDescent="0.25">
      <c r="A37" s="128">
        <f>VLOOKUP(B37,'[7]1.1'!$B$5:$V$89,21,FALSE)</f>
        <v>33</v>
      </c>
      <c r="B37" s="142" t="s">
        <v>42</v>
      </c>
      <c r="C37" s="128">
        <v>1</v>
      </c>
    </row>
    <row r="38" spans="1:3" x14ac:dyDescent="0.25">
      <c r="A38" s="128">
        <f>VLOOKUP(B38,'[7]1.1'!$B$5:$V$89,21,FALSE)</f>
        <v>34</v>
      </c>
      <c r="B38" s="142" t="s">
        <v>43</v>
      </c>
      <c r="C38" s="128">
        <v>1</v>
      </c>
    </row>
    <row r="39" spans="1:3" x14ac:dyDescent="0.25">
      <c r="A39" s="128">
        <f>VLOOKUP(B39,'[7]1.1'!$B$5:$V$89,21,FALSE)</f>
        <v>35</v>
      </c>
      <c r="B39" s="142" t="s">
        <v>44</v>
      </c>
      <c r="C39" s="128">
        <v>1</v>
      </c>
    </row>
    <row r="40" spans="1:3" x14ac:dyDescent="0.25">
      <c r="A40" s="128">
        <f>VLOOKUP(B40,'[7]1.1'!$B$5:$V$89,21,FALSE)</f>
        <v>36</v>
      </c>
      <c r="B40" s="142" t="s">
        <v>45</v>
      </c>
      <c r="C40" s="128">
        <v>1</v>
      </c>
    </row>
    <row r="41" spans="1:3" x14ac:dyDescent="0.25">
      <c r="A41" s="128">
        <f>VLOOKUP(B41,'[7]1.1'!$B$5:$V$89,21,FALSE)</f>
        <v>37</v>
      </c>
      <c r="B41" s="142" t="s">
        <v>46</v>
      </c>
      <c r="C41" s="128">
        <v>1</v>
      </c>
    </row>
    <row r="42" spans="1:3" x14ac:dyDescent="0.25">
      <c r="A42" s="128">
        <f>VLOOKUP(B42,'[7]1.1'!$B$5:$V$89,21,FALSE)</f>
        <v>38</v>
      </c>
      <c r="B42" s="142" t="s">
        <v>47</v>
      </c>
      <c r="C42" s="128">
        <v>1</v>
      </c>
    </row>
    <row r="43" spans="1:3" x14ac:dyDescent="0.25">
      <c r="A43" s="128">
        <f>VLOOKUP(B43,'[7]1.1'!$B$5:$V$89,21,FALSE)</f>
        <v>39</v>
      </c>
      <c r="B43" s="142" t="s">
        <v>48</v>
      </c>
      <c r="C43" s="128">
        <v>1</v>
      </c>
    </row>
    <row r="44" spans="1:3" x14ac:dyDescent="0.25">
      <c r="A44" s="128">
        <f>VLOOKUP(B44,'[7]1.1'!$B$5:$V$89,21,FALSE)</f>
        <v>40</v>
      </c>
      <c r="B44" s="142" t="s">
        <v>49</v>
      </c>
      <c r="C44" s="128">
        <v>1</v>
      </c>
    </row>
    <row r="45" spans="1:3" x14ac:dyDescent="0.25">
      <c r="A45" s="128">
        <f>VLOOKUP(B45,'[7]1.1'!$B$5:$V$89,21,FALSE)</f>
        <v>41</v>
      </c>
      <c r="B45" s="142" t="s">
        <v>50</v>
      </c>
      <c r="C45" s="128">
        <v>1</v>
      </c>
    </row>
    <row r="46" spans="1:3" x14ac:dyDescent="0.25">
      <c r="A46" s="128">
        <f>VLOOKUP(B46,'[7]1.1'!$B$5:$V$89,21,FALSE)</f>
        <v>42</v>
      </c>
      <c r="B46" s="142" t="s">
        <v>51</v>
      </c>
      <c r="C46" s="128">
        <v>1</v>
      </c>
    </row>
    <row r="47" spans="1:3" x14ac:dyDescent="0.25">
      <c r="A47" s="128">
        <f>VLOOKUP(B47,'[7]1.1'!$B$5:$V$89,21,FALSE)</f>
        <v>43</v>
      </c>
      <c r="B47" s="142" t="s">
        <v>52</v>
      </c>
      <c r="C47" s="128">
        <v>1</v>
      </c>
    </row>
    <row r="48" spans="1:3" x14ac:dyDescent="0.25">
      <c r="A48" s="128">
        <f>VLOOKUP(B48,'[7]1.1'!$B$5:$V$89,21,FALSE)</f>
        <v>44</v>
      </c>
      <c r="B48" s="142" t="s">
        <v>53</v>
      </c>
      <c r="C48" s="128">
        <v>1</v>
      </c>
    </row>
    <row r="49" spans="1:3" x14ac:dyDescent="0.25">
      <c r="A49" s="128">
        <f>VLOOKUP(B49,'[7]1.1'!$B$5:$V$89,21,FALSE)</f>
        <v>45</v>
      </c>
      <c r="B49" s="142" t="s">
        <v>54</v>
      </c>
      <c r="C49" s="128">
        <v>1</v>
      </c>
    </row>
    <row r="50" spans="1:3" x14ac:dyDescent="0.25">
      <c r="A50" s="128">
        <f>VLOOKUP(B50,'[7]1.1'!$B$5:$V$89,21,FALSE)</f>
        <v>46</v>
      </c>
      <c r="B50" s="142" t="s">
        <v>55</v>
      </c>
      <c r="C50" s="128">
        <v>1</v>
      </c>
    </row>
    <row r="51" spans="1:3" x14ac:dyDescent="0.25">
      <c r="A51" s="128">
        <f>VLOOKUP(B51,'[7]1.1'!$B$5:$V$89,21,FALSE)</f>
        <v>47</v>
      </c>
      <c r="B51" s="142" t="s">
        <v>56</v>
      </c>
      <c r="C51" s="128">
        <v>1</v>
      </c>
    </row>
    <row r="52" spans="1:3" x14ac:dyDescent="0.25">
      <c r="A52" s="128">
        <f>VLOOKUP(B52,'[7]1.1'!$B$5:$V$89,21,FALSE)</f>
        <v>48</v>
      </c>
      <c r="B52" s="142" t="s">
        <v>57</v>
      </c>
      <c r="C52" s="128">
        <v>1</v>
      </c>
    </row>
    <row r="53" spans="1:3" x14ac:dyDescent="0.25">
      <c r="A53" s="128">
        <f>VLOOKUP(B53,'[7]1.1'!$B$5:$V$89,21,FALSE)</f>
        <v>49</v>
      </c>
      <c r="B53" s="142" t="s">
        <v>58</v>
      </c>
      <c r="C53" s="128">
        <v>1</v>
      </c>
    </row>
    <row r="54" spans="1:3" x14ac:dyDescent="0.25">
      <c r="A54" s="128">
        <f>VLOOKUP(B54,'[7]1.1'!$B$5:$V$89,21,FALSE)</f>
        <v>50</v>
      </c>
      <c r="B54" s="142" t="s">
        <v>59</v>
      </c>
      <c r="C54" s="128">
        <v>1</v>
      </c>
    </row>
    <row r="55" spans="1:3" x14ac:dyDescent="0.25">
      <c r="A55" s="128">
        <f>VLOOKUP(B55,'[7]1.1'!$B$5:$V$89,21,FALSE)</f>
        <v>51</v>
      </c>
      <c r="B55" s="142" t="s">
        <v>60</v>
      </c>
      <c r="C55" s="128">
        <v>1</v>
      </c>
    </row>
    <row r="56" spans="1:3" x14ac:dyDescent="0.25">
      <c r="A56" s="128">
        <f>VLOOKUP(B56,'[7]1.1'!$B$5:$V$89,21,FALSE)</f>
        <v>52</v>
      </c>
      <c r="B56" s="142" t="s">
        <v>61</v>
      </c>
      <c r="C56" s="128">
        <v>1</v>
      </c>
    </row>
    <row r="57" spans="1:3" x14ac:dyDescent="0.25">
      <c r="A57" s="128">
        <f>VLOOKUP(B57,'[7]1.1'!$B$5:$V$89,21,FALSE)</f>
        <v>53</v>
      </c>
      <c r="B57" s="142" t="s">
        <v>62</v>
      </c>
      <c r="C57" s="128">
        <v>1</v>
      </c>
    </row>
    <row r="58" spans="1:3" x14ac:dyDescent="0.25">
      <c r="A58" s="128">
        <f>VLOOKUP(B58,'[7]1.1'!$B$5:$V$89,21,FALSE)</f>
        <v>54</v>
      </c>
      <c r="B58" s="142" t="s">
        <v>63</v>
      </c>
      <c r="C58" s="128">
        <v>1</v>
      </c>
    </row>
    <row r="59" spans="1:3" x14ac:dyDescent="0.25">
      <c r="A59" s="128">
        <f>VLOOKUP(B59,'[7]1.1'!$B$5:$V$89,21,FALSE)</f>
        <v>55</v>
      </c>
      <c r="B59" s="142" t="s">
        <v>64</v>
      </c>
      <c r="C59" s="128">
        <v>1</v>
      </c>
    </row>
    <row r="60" spans="1:3" x14ac:dyDescent="0.25">
      <c r="A60" s="128">
        <f>VLOOKUP(B60,'[7]1.1'!$B$5:$V$89,21,FALSE)</f>
        <v>56</v>
      </c>
      <c r="B60" s="142" t="s">
        <v>65</v>
      </c>
      <c r="C60" s="128">
        <v>1</v>
      </c>
    </row>
    <row r="61" spans="1:3" x14ac:dyDescent="0.25">
      <c r="A61" s="128">
        <f>VLOOKUP(B61,'[7]1.1'!$B$5:$V$89,21,FALSE)</f>
        <v>57</v>
      </c>
      <c r="B61" s="142" t="s">
        <v>66</v>
      </c>
      <c r="C61" s="128">
        <v>1</v>
      </c>
    </row>
    <row r="62" spans="1:3" x14ac:dyDescent="0.25">
      <c r="A62" s="128">
        <f>VLOOKUP(B62,'[7]1.1'!$B$5:$V$89,21,FALSE)</f>
        <v>58</v>
      </c>
      <c r="B62" s="142" t="s">
        <v>67</v>
      </c>
      <c r="C62" s="128">
        <v>1</v>
      </c>
    </row>
    <row r="63" spans="1:3" x14ac:dyDescent="0.25">
      <c r="A63" s="128">
        <f>VLOOKUP(B63,'[7]1.1'!$B$5:$V$89,21,FALSE)</f>
        <v>59</v>
      </c>
      <c r="B63" s="142" t="s">
        <v>68</v>
      </c>
      <c r="C63" s="128">
        <v>1</v>
      </c>
    </row>
    <row r="64" spans="1:3" x14ac:dyDescent="0.25">
      <c r="A64" s="128">
        <f>VLOOKUP(B64,'[7]1.1'!$B$5:$V$89,21,FALSE)</f>
        <v>60</v>
      </c>
      <c r="B64" s="142" t="s">
        <v>69</v>
      </c>
      <c r="C64" s="128">
        <v>1</v>
      </c>
    </row>
    <row r="65" spans="1:3" x14ac:dyDescent="0.25">
      <c r="A65" s="128">
        <f>VLOOKUP(B65,'[7]1.1'!$B$5:$V$89,21,FALSE)</f>
        <v>61</v>
      </c>
      <c r="B65" s="142" t="s">
        <v>70</v>
      </c>
      <c r="C65" s="128">
        <v>1</v>
      </c>
    </row>
    <row r="66" spans="1:3" x14ac:dyDescent="0.25">
      <c r="A66" s="128">
        <f>VLOOKUP(B66,'[7]1.1'!$B$5:$V$89,21,FALSE)</f>
        <v>62</v>
      </c>
      <c r="B66" s="142" t="s">
        <v>71</v>
      </c>
      <c r="C66" s="128">
        <v>1</v>
      </c>
    </row>
    <row r="67" spans="1:3" x14ac:dyDescent="0.25">
      <c r="A67" s="128">
        <f>VLOOKUP(B67,'[7]1.1'!$B$5:$V$89,21,FALSE)</f>
        <v>63</v>
      </c>
      <c r="B67" s="142" t="s">
        <v>72</v>
      </c>
      <c r="C67" s="128">
        <v>1</v>
      </c>
    </row>
    <row r="68" spans="1:3" x14ac:dyDescent="0.25">
      <c r="A68" s="128">
        <f>VLOOKUP(B68,'[7]1.1'!$B$5:$V$89,21,FALSE)</f>
        <v>64</v>
      </c>
      <c r="B68" s="142" t="s">
        <v>73</v>
      </c>
      <c r="C68" s="128">
        <v>1</v>
      </c>
    </row>
    <row r="69" spans="1:3" x14ac:dyDescent="0.25">
      <c r="A69" s="128">
        <f>VLOOKUP(B69,'[7]1.1'!$B$5:$V$89,21,FALSE)</f>
        <v>65</v>
      </c>
      <c r="B69" s="142" t="s">
        <v>74</v>
      </c>
      <c r="C69" s="128">
        <v>1</v>
      </c>
    </row>
    <row r="70" spans="1:3" x14ac:dyDescent="0.25">
      <c r="A70" s="128">
        <f>VLOOKUP(B70,'[7]1.1'!$B$5:$V$89,21,FALSE)</f>
        <v>66</v>
      </c>
      <c r="B70" s="142" t="s">
        <v>75</v>
      </c>
      <c r="C70" s="128">
        <v>1</v>
      </c>
    </row>
    <row r="71" spans="1:3" x14ac:dyDescent="0.25">
      <c r="A71" s="128">
        <f>VLOOKUP(B71,'[7]1.1'!$B$5:$V$89,21,FALSE)</f>
        <v>67</v>
      </c>
      <c r="B71" s="142" t="s">
        <v>76</v>
      </c>
      <c r="C71" s="128">
        <v>1</v>
      </c>
    </row>
    <row r="72" spans="1:3" x14ac:dyDescent="0.25">
      <c r="A72" s="128">
        <f>VLOOKUP(B72,'[7]1.1'!$B$5:$V$89,21,FALSE)</f>
        <v>68</v>
      </c>
      <c r="B72" s="142" t="s">
        <v>77</v>
      </c>
      <c r="C72" s="128">
        <v>1</v>
      </c>
    </row>
    <row r="73" spans="1:3" x14ac:dyDescent="0.25">
      <c r="A73" s="128">
        <f>VLOOKUP(B73,'[7]1.1'!$B$5:$V$89,21,FALSE)</f>
        <v>69</v>
      </c>
      <c r="B73" s="142" t="s">
        <v>78</v>
      </c>
      <c r="C73" s="128">
        <v>1</v>
      </c>
    </row>
    <row r="74" spans="1:3" x14ac:dyDescent="0.25">
      <c r="A74" s="128">
        <f>VLOOKUP(B74,'[7]1.1'!$B$5:$V$89,21,FALSE)</f>
        <v>70</v>
      </c>
      <c r="B74" s="142" t="s">
        <v>79</v>
      </c>
      <c r="C74" s="128">
        <v>1</v>
      </c>
    </row>
    <row r="75" spans="1:3" x14ac:dyDescent="0.25">
      <c r="A75" s="128">
        <f>VLOOKUP(B75,'[7]1.1'!$B$5:$V$89,21,FALSE)</f>
        <v>71</v>
      </c>
      <c r="B75" s="142" t="s">
        <v>80</v>
      </c>
      <c r="C75" s="128">
        <v>1</v>
      </c>
    </row>
    <row r="76" spans="1:3" x14ac:dyDescent="0.25">
      <c r="A76" s="128">
        <f>VLOOKUP(B76,'[7]1.1'!$B$5:$V$89,21,FALSE)</f>
        <v>72</v>
      </c>
      <c r="B76" s="142" t="s">
        <v>81</v>
      </c>
      <c r="C76" s="128">
        <v>1</v>
      </c>
    </row>
    <row r="77" spans="1:3" x14ac:dyDescent="0.25">
      <c r="A77" s="128">
        <f>VLOOKUP(B77,'[7]1.1'!$B$5:$V$89,21,FALSE)</f>
        <v>73</v>
      </c>
      <c r="B77" s="142" t="s">
        <v>82</v>
      </c>
      <c r="C77" s="128">
        <v>1</v>
      </c>
    </row>
    <row r="78" spans="1:3" x14ac:dyDescent="0.25">
      <c r="A78" s="128">
        <f>VLOOKUP(B78,'[7]1.1'!$B$5:$V$89,21,FALSE)</f>
        <v>74</v>
      </c>
      <c r="B78" s="142" t="s">
        <v>83</v>
      </c>
      <c r="C78" s="128">
        <v>1</v>
      </c>
    </row>
    <row r="79" spans="1:3" x14ac:dyDescent="0.25">
      <c r="A79" s="128">
        <f>VLOOKUP(B79,'[7]1.1'!$B$5:$V$89,21,FALSE)</f>
        <v>75</v>
      </c>
      <c r="B79" s="142" t="s">
        <v>84</v>
      </c>
      <c r="C79" s="128">
        <v>1</v>
      </c>
    </row>
    <row r="80" spans="1:3" x14ac:dyDescent="0.25">
      <c r="A80" s="128">
        <f>VLOOKUP(B80,'[7]1.1'!$B$5:$V$89,21,FALSE)</f>
        <v>76</v>
      </c>
      <c r="B80" s="142" t="s">
        <v>85</v>
      </c>
      <c r="C80" s="128">
        <v>1</v>
      </c>
    </row>
    <row r="81" spans="1:3" x14ac:dyDescent="0.25">
      <c r="A81" s="128">
        <f>VLOOKUP(B81,'[7]1.1'!$B$5:$V$89,21,FALSE)</f>
        <v>77</v>
      </c>
      <c r="B81" s="142" t="s">
        <v>86</v>
      </c>
      <c r="C81" s="128">
        <v>1</v>
      </c>
    </row>
    <row r="82" spans="1:3" x14ac:dyDescent="0.25">
      <c r="A82" s="128">
        <f>VLOOKUP(B82,'[7]1.1'!$B$5:$V$89,21,FALSE)</f>
        <v>78</v>
      </c>
      <c r="B82" s="142" t="s">
        <v>87</v>
      </c>
      <c r="C82" s="128">
        <v>1</v>
      </c>
    </row>
    <row r="83" spans="1:3" x14ac:dyDescent="0.25">
      <c r="A83" s="128">
        <f>VLOOKUP(B83,'[7]1.1'!$B$5:$V$89,21,FALSE)</f>
        <v>79</v>
      </c>
      <c r="B83" s="142" t="s">
        <v>88</v>
      </c>
      <c r="C83" s="128">
        <v>1</v>
      </c>
    </row>
    <row r="84" spans="1:3" x14ac:dyDescent="0.25">
      <c r="A84" s="128">
        <f>VLOOKUP(B84,'[7]1.1'!$B$5:$V$89,21,FALSE)</f>
        <v>80</v>
      </c>
      <c r="B84" s="142" t="s">
        <v>89</v>
      </c>
      <c r="C84" s="128">
        <v>1</v>
      </c>
    </row>
    <row r="85" spans="1:3" x14ac:dyDescent="0.25">
      <c r="A85" s="128">
        <f>VLOOKUP(B85,'[7]1.1'!$B$5:$V$89,21,FALSE)</f>
        <v>81</v>
      </c>
      <c r="B85" s="142" t="s">
        <v>90</v>
      </c>
      <c r="C85" s="128">
        <v>1</v>
      </c>
    </row>
    <row r="86" spans="1:3" ht="28.5" x14ac:dyDescent="0.25">
      <c r="A86" s="128">
        <f>VLOOKUP(B86,'[7]1.1'!$B$5:$V$89,21,FALSE)</f>
        <v>82</v>
      </c>
      <c r="B86" s="142" t="s">
        <v>91</v>
      </c>
      <c r="C86" s="128">
        <v>1</v>
      </c>
    </row>
    <row r="87" spans="1:3" x14ac:dyDescent="0.25">
      <c r="A87" s="128">
        <f>VLOOKUP(B87,'[7]1.1'!$B$5:$V$89,21,FALSE)</f>
        <v>83</v>
      </c>
      <c r="B87" s="142" t="s">
        <v>92</v>
      </c>
      <c r="C87" s="128">
        <v>1</v>
      </c>
    </row>
    <row r="88" spans="1:3" x14ac:dyDescent="0.25">
      <c r="A88" s="128">
        <f>VLOOKUP(B88,'[7]1.1'!$B$5:$V$89,21,FALSE)</f>
        <v>84</v>
      </c>
      <c r="B88" s="142" t="s">
        <v>93</v>
      </c>
      <c r="C88" s="128">
        <v>1</v>
      </c>
    </row>
    <row r="89" spans="1:3" x14ac:dyDescent="0.25">
      <c r="A89" s="128">
        <f>VLOOKUP(B89,'[7]1.1'!$B$5:$V$89,21,FALSE)</f>
        <v>85</v>
      </c>
      <c r="B89" s="142" t="s">
        <v>94</v>
      </c>
      <c r="C89" s="128">
        <v>1</v>
      </c>
    </row>
    <row r="90" spans="1:3" x14ac:dyDescent="0.25">
      <c r="B90" s="199"/>
    </row>
  </sheetData>
  <autoFilter ref="A4:C4">
    <sortState ref="A7:C91">
      <sortCondition ref="A6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>
      <selection activeCell="A5" sqref="A5:XFD89"/>
    </sheetView>
  </sheetViews>
  <sheetFormatPr defaultColWidth="8.875" defaultRowHeight="15" x14ac:dyDescent="0.25"/>
  <cols>
    <col min="1" max="1" width="5.875" style="122" customWidth="1"/>
    <col min="2" max="2" width="57.375" style="122" customWidth="1"/>
    <col min="3" max="3" width="23.5" style="122" customWidth="1"/>
    <col min="4" max="4" width="23.625" style="122" customWidth="1"/>
    <col min="5" max="16384" width="8.875" style="122"/>
  </cols>
  <sheetData>
    <row r="1" spans="1:3" x14ac:dyDescent="0.25">
      <c r="A1" s="139" t="s">
        <v>189</v>
      </c>
    </row>
    <row r="2" spans="1:3" ht="15.75" thickBot="1" x14ac:dyDescent="0.3"/>
    <row r="3" spans="1:3" x14ac:dyDescent="0.25">
      <c r="A3" s="200" t="s">
        <v>1</v>
      </c>
      <c r="B3" s="201" t="s">
        <v>96</v>
      </c>
      <c r="C3" s="202" t="s">
        <v>6</v>
      </c>
    </row>
    <row r="4" spans="1:3" x14ac:dyDescent="0.25">
      <c r="A4" s="123">
        <v>1</v>
      </c>
      <c r="B4" s="140">
        <v>2</v>
      </c>
      <c r="C4" s="205">
        <v>3</v>
      </c>
    </row>
    <row r="5" spans="1:3" x14ac:dyDescent="0.25">
      <c r="A5" s="128">
        <v>1</v>
      </c>
      <c r="B5" s="204" t="s">
        <v>10</v>
      </c>
      <c r="C5" s="137">
        <v>1</v>
      </c>
    </row>
    <row r="6" spans="1:3" x14ac:dyDescent="0.25">
      <c r="A6" s="128">
        <v>2</v>
      </c>
      <c r="B6" s="204" t="s">
        <v>11</v>
      </c>
      <c r="C6" s="137">
        <v>1</v>
      </c>
    </row>
    <row r="7" spans="1:3" x14ac:dyDescent="0.25">
      <c r="A7" s="128">
        <v>3</v>
      </c>
      <c r="B7" s="204" t="s">
        <v>12</v>
      </c>
      <c r="C7" s="137">
        <v>0</v>
      </c>
    </row>
    <row r="8" spans="1:3" x14ac:dyDescent="0.25">
      <c r="A8" s="128">
        <v>4</v>
      </c>
      <c r="B8" s="204" t="s">
        <v>13</v>
      </c>
      <c r="C8" s="137">
        <v>1</v>
      </c>
    </row>
    <row r="9" spans="1:3" x14ac:dyDescent="0.25">
      <c r="A9" s="128">
        <v>5</v>
      </c>
      <c r="B9" s="204" t="s">
        <v>14</v>
      </c>
      <c r="C9" s="137">
        <v>0</v>
      </c>
    </row>
    <row r="10" spans="1:3" x14ac:dyDescent="0.25">
      <c r="A10" s="128">
        <v>6</v>
      </c>
      <c r="B10" s="204" t="s">
        <v>15</v>
      </c>
      <c r="C10" s="137">
        <v>1</v>
      </c>
    </row>
    <row r="11" spans="1:3" x14ac:dyDescent="0.25">
      <c r="A11" s="128">
        <v>7</v>
      </c>
      <c r="B11" s="204" t="s">
        <v>16</v>
      </c>
      <c r="C11" s="137">
        <v>0</v>
      </c>
    </row>
    <row r="12" spans="1:3" x14ac:dyDescent="0.25">
      <c r="A12" s="128">
        <v>8</v>
      </c>
      <c r="B12" s="204" t="s">
        <v>17</v>
      </c>
      <c r="C12" s="137">
        <v>1</v>
      </c>
    </row>
    <row r="13" spans="1:3" x14ac:dyDescent="0.25">
      <c r="A13" s="128">
        <v>9</v>
      </c>
      <c r="B13" s="204" t="s">
        <v>18</v>
      </c>
      <c r="C13" s="137">
        <v>1</v>
      </c>
    </row>
    <row r="14" spans="1:3" x14ac:dyDescent="0.25">
      <c r="A14" s="128">
        <v>10</v>
      </c>
      <c r="B14" s="204" t="s">
        <v>19</v>
      </c>
      <c r="C14" s="137">
        <v>1</v>
      </c>
    </row>
    <row r="15" spans="1:3" x14ac:dyDescent="0.25">
      <c r="A15" s="128">
        <v>11</v>
      </c>
      <c r="B15" s="204" t="s">
        <v>20</v>
      </c>
      <c r="C15" s="137">
        <v>0</v>
      </c>
    </row>
    <row r="16" spans="1:3" x14ac:dyDescent="0.25">
      <c r="A16" s="128">
        <v>12</v>
      </c>
      <c r="B16" s="204" t="s">
        <v>21</v>
      </c>
      <c r="C16" s="137">
        <v>1</v>
      </c>
    </row>
    <row r="17" spans="1:3" x14ac:dyDescent="0.25">
      <c r="A17" s="128">
        <v>13</v>
      </c>
      <c r="B17" s="204" t="s">
        <v>22</v>
      </c>
      <c r="C17" s="137">
        <v>1</v>
      </c>
    </row>
    <row r="18" spans="1:3" x14ac:dyDescent="0.25">
      <c r="A18" s="128">
        <v>14</v>
      </c>
      <c r="B18" s="204" t="s">
        <v>23</v>
      </c>
      <c r="C18" s="137">
        <v>0</v>
      </c>
    </row>
    <row r="19" spans="1:3" x14ac:dyDescent="0.25">
      <c r="A19" s="128">
        <v>15</v>
      </c>
      <c r="B19" s="204" t="s">
        <v>24</v>
      </c>
      <c r="C19" s="137">
        <v>0</v>
      </c>
    </row>
    <row r="20" spans="1:3" x14ac:dyDescent="0.25">
      <c r="A20" s="128">
        <v>16</v>
      </c>
      <c r="B20" s="204" t="s">
        <v>25</v>
      </c>
      <c r="C20" s="137">
        <v>1</v>
      </c>
    </row>
    <row r="21" spans="1:3" x14ac:dyDescent="0.25">
      <c r="A21" s="128">
        <v>17</v>
      </c>
      <c r="B21" s="204" t="s">
        <v>26</v>
      </c>
      <c r="C21" s="137">
        <v>1</v>
      </c>
    </row>
    <row r="22" spans="1:3" x14ac:dyDescent="0.25">
      <c r="A22" s="128">
        <v>18</v>
      </c>
      <c r="B22" s="204" t="s">
        <v>27</v>
      </c>
      <c r="C22" s="137">
        <v>1</v>
      </c>
    </row>
    <row r="23" spans="1:3" x14ac:dyDescent="0.25">
      <c r="A23" s="128">
        <v>19</v>
      </c>
      <c r="B23" s="204" t="s">
        <v>28</v>
      </c>
      <c r="C23" s="137">
        <v>1</v>
      </c>
    </row>
    <row r="24" spans="1:3" x14ac:dyDescent="0.25">
      <c r="A24" s="128">
        <v>20</v>
      </c>
      <c r="B24" s="204" t="s">
        <v>29</v>
      </c>
      <c r="C24" s="137">
        <v>1</v>
      </c>
    </row>
    <row r="25" spans="1:3" x14ac:dyDescent="0.25">
      <c r="A25" s="128">
        <v>21</v>
      </c>
      <c r="B25" s="204" t="s">
        <v>30</v>
      </c>
      <c r="C25" s="137">
        <v>1</v>
      </c>
    </row>
    <row r="26" spans="1:3" x14ac:dyDescent="0.25">
      <c r="A26" s="128">
        <v>22</v>
      </c>
      <c r="B26" s="204" t="s">
        <v>31</v>
      </c>
      <c r="C26" s="137">
        <v>0</v>
      </c>
    </row>
    <row r="27" spans="1:3" x14ac:dyDescent="0.25">
      <c r="A27" s="128">
        <v>23</v>
      </c>
      <c r="B27" s="204" t="s">
        <v>32</v>
      </c>
      <c r="C27" s="137">
        <v>1</v>
      </c>
    </row>
    <row r="28" spans="1:3" x14ac:dyDescent="0.25">
      <c r="A28" s="128">
        <v>24</v>
      </c>
      <c r="B28" s="204" t="s">
        <v>33</v>
      </c>
      <c r="C28" s="137">
        <v>1</v>
      </c>
    </row>
    <row r="29" spans="1:3" x14ac:dyDescent="0.25">
      <c r="A29" s="128">
        <v>25</v>
      </c>
      <c r="B29" s="204" t="s">
        <v>34</v>
      </c>
      <c r="C29" s="137">
        <v>0</v>
      </c>
    </row>
    <row r="30" spans="1:3" x14ac:dyDescent="0.25">
      <c r="A30" s="128">
        <v>26</v>
      </c>
      <c r="B30" s="204" t="s">
        <v>35</v>
      </c>
      <c r="C30" s="137">
        <v>1</v>
      </c>
    </row>
    <row r="31" spans="1:3" x14ac:dyDescent="0.25">
      <c r="A31" s="128">
        <v>27</v>
      </c>
      <c r="B31" s="204" t="s">
        <v>36</v>
      </c>
      <c r="C31" s="137">
        <v>0</v>
      </c>
    </row>
    <row r="32" spans="1:3" x14ac:dyDescent="0.25">
      <c r="A32" s="128">
        <v>28</v>
      </c>
      <c r="B32" s="204" t="s">
        <v>37</v>
      </c>
      <c r="C32" s="137">
        <v>1</v>
      </c>
    </row>
    <row r="33" spans="1:3" x14ac:dyDescent="0.25">
      <c r="A33" s="128">
        <v>29</v>
      </c>
      <c r="B33" s="204" t="s">
        <v>38</v>
      </c>
      <c r="C33" s="137">
        <v>1</v>
      </c>
    </row>
    <row r="34" spans="1:3" x14ac:dyDescent="0.25">
      <c r="A34" s="128">
        <v>30</v>
      </c>
      <c r="B34" s="204" t="s">
        <v>39</v>
      </c>
      <c r="C34" s="137">
        <v>1</v>
      </c>
    </row>
    <row r="35" spans="1:3" x14ac:dyDescent="0.25">
      <c r="A35" s="128">
        <v>31</v>
      </c>
      <c r="B35" s="204" t="s">
        <v>40</v>
      </c>
      <c r="C35" s="137">
        <v>1</v>
      </c>
    </row>
    <row r="36" spans="1:3" ht="30" x14ac:dyDescent="0.25">
      <c r="A36" s="128">
        <v>32</v>
      </c>
      <c r="B36" s="204" t="s">
        <v>41</v>
      </c>
      <c r="C36" s="137">
        <v>0</v>
      </c>
    </row>
    <row r="37" spans="1:3" x14ac:dyDescent="0.25">
      <c r="A37" s="128">
        <v>33</v>
      </c>
      <c r="B37" s="204" t="s">
        <v>42</v>
      </c>
      <c r="C37" s="137">
        <v>1</v>
      </c>
    </row>
    <row r="38" spans="1:3" x14ac:dyDescent="0.25">
      <c r="A38" s="128">
        <v>34</v>
      </c>
      <c r="B38" s="204" t="s">
        <v>43</v>
      </c>
      <c r="C38" s="137">
        <v>0</v>
      </c>
    </row>
    <row r="39" spans="1:3" x14ac:dyDescent="0.25">
      <c r="A39" s="128">
        <v>35</v>
      </c>
      <c r="B39" s="204" t="s">
        <v>44</v>
      </c>
      <c r="C39" s="137">
        <v>0</v>
      </c>
    </row>
    <row r="40" spans="1:3" x14ac:dyDescent="0.25">
      <c r="A40" s="128">
        <v>36</v>
      </c>
      <c r="B40" s="204" t="s">
        <v>45</v>
      </c>
      <c r="C40" s="137">
        <v>1</v>
      </c>
    </row>
    <row r="41" spans="1:3" x14ac:dyDescent="0.25">
      <c r="A41" s="128">
        <v>37</v>
      </c>
      <c r="B41" s="204" t="s">
        <v>46</v>
      </c>
      <c r="C41" s="137">
        <v>1</v>
      </c>
    </row>
    <row r="42" spans="1:3" x14ac:dyDescent="0.25">
      <c r="A42" s="128">
        <v>38</v>
      </c>
      <c r="B42" s="204" t="s">
        <v>47</v>
      </c>
      <c r="C42" s="137">
        <v>1</v>
      </c>
    </row>
    <row r="43" spans="1:3" x14ac:dyDescent="0.25">
      <c r="A43" s="128">
        <v>39</v>
      </c>
      <c r="B43" s="204" t="s">
        <v>48</v>
      </c>
      <c r="C43" s="137">
        <v>1</v>
      </c>
    </row>
    <row r="44" spans="1:3" x14ac:dyDescent="0.25">
      <c r="A44" s="128">
        <v>40</v>
      </c>
      <c r="B44" s="204" t="s">
        <v>49</v>
      </c>
      <c r="C44" s="137">
        <v>1</v>
      </c>
    </row>
    <row r="45" spans="1:3" x14ac:dyDescent="0.25">
      <c r="A45" s="128">
        <v>41</v>
      </c>
      <c r="B45" s="204" t="s">
        <v>50</v>
      </c>
      <c r="C45" s="137">
        <v>1</v>
      </c>
    </row>
    <row r="46" spans="1:3" x14ac:dyDescent="0.25">
      <c r="A46" s="128">
        <v>42</v>
      </c>
      <c r="B46" s="204" t="s">
        <v>51</v>
      </c>
      <c r="C46" s="137">
        <v>1</v>
      </c>
    </row>
    <row r="47" spans="1:3" x14ac:dyDescent="0.25">
      <c r="A47" s="128">
        <v>43</v>
      </c>
      <c r="B47" s="204" t="s">
        <v>52</v>
      </c>
      <c r="C47" s="137">
        <v>1</v>
      </c>
    </row>
    <row r="48" spans="1:3" x14ac:dyDescent="0.25">
      <c r="A48" s="128">
        <v>44</v>
      </c>
      <c r="B48" s="204" t="s">
        <v>53</v>
      </c>
      <c r="C48" s="137">
        <v>1</v>
      </c>
    </row>
    <row r="49" spans="1:3" x14ac:dyDescent="0.25">
      <c r="A49" s="128">
        <v>45</v>
      </c>
      <c r="B49" s="204" t="s">
        <v>54</v>
      </c>
      <c r="C49" s="137">
        <v>1</v>
      </c>
    </row>
    <row r="50" spans="1:3" x14ac:dyDescent="0.25">
      <c r="A50" s="128">
        <v>46</v>
      </c>
      <c r="B50" s="204" t="s">
        <v>55</v>
      </c>
      <c r="C50" s="137">
        <v>1</v>
      </c>
    </row>
    <row r="51" spans="1:3" x14ac:dyDescent="0.25">
      <c r="A51" s="128">
        <v>47</v>
      </c>
      <c r="B51" s="204" t="s">
        <v>56</v>
      </c>
      <c r="C51" s="137">
        <v>0</v>
      </c>
    </row>
    <row r="52" spans="1:3" x14ac:dyDescent="0.25">
      <c r="A52" s="128">
        <v>48</v>
      </c>
      <c r="B52" s="204" t="s">
        <v>57</v>
      </c>
      <c r="C52" s="137">
        <v>1</v>
      </c>
    </row>
    <row r="53" spans="1:3" x14ac:dyDescent="0.25">
      <c r="A53" s="128">
        <v>49</v>
      </c>
      <c r="B53" s="204" t="s">
        <v>58</v>
      </c>
      <c r="C53" s="137">
        <v>1</v>
      </c>
    </row>
    <row r="54" spans="1:3" x14ac:dyDescent="0.25">
      <c r="A54" s="128">
        <v>50</v>
      </c>
      <c r="B54" s="204" t="s">
        <v>59</v>
      </c>
      <c r="C54" s="137">
        <v>1</v>
      </c>
    </row>
    <row r="55" spans="1:3" x14ac:dyDescent="0.25">
      <c r="A55" s="128">
        <v>51</v>
      </c>
      <c r="B55" s="204" t="s">
        <v>60</v>
      </c>
      <c r="C55" s="137">
        <v>1</v>
      </c>
    </row>
    <row r="56" spans="1:3" x14ac:dyDescent="0.25">
      <c r="A56" s="128">
        <v>52</v>
      </c>
      <c r="B56" s="204" t="s">
        <v>61</v>
      </c>
      <c r="C56" s="137">
        <v>0</v>
      </c>
    </row>
    <row r="57" spans="1:3" x14ac:dyDescent="0.25">
      <c r="A57" s="128">
        <v>53</v>
      </c>
      <c r="B57" s="204" t="s">
        <v>62</v>
      </c>
      <c r="C57" s="137">
        <v>1</v>
      </c>
    </row>
    <row r="58" spans="1:3" x14ac:dyDescent="0.25">
      <c r="A58" s="128">
        <v>54</v>
      </c>
      <c r="B58" s="204" t="s">
        <v>63</v>
      </c>
      <c r="C58" s="137">
        <v>1</v>
      </c>
    </row>
    <row r="59" spans="1:3" x14ac:dyDescent="0.25">
      <c r="A59" s="128">
        <v>55</v>
      </c>
      <c r="B59" s="204" t="s">
        <v>64</v>
      </c>
      <c r="C59" s="137">
        <v>1</v>
      </c>
    </row>
    <row r="60" spans="1:3" x14ac:dyDescent="0.25">
      <c r="A60" s="128">
        <v>56</v>
      </c>
      <c r="B60" s="204" t="s">
        <v>65</v>
      </c>
      <c r="C60" s="137">
        <v>1</v>
      </c>
    </row>
    <row r="61" spans="1:3" x14ac:dyDescent="0.25">
      <c r="A61" s="128">
        <v>57</v>
      </c>
      <c r="B61" s="204" t="s">
        <v>66</v>
      </c>
      <c r="C61" s="137">
        <v>1</v>
      </c>
    </row>
    <row r="62" spans="1:3" x14ac:dyDescent="0.25">
      <c r="A62" s="128">
        <v>58</v>
      </c>
      <c r="B62" s="204" t="s">
        <v>67</v>
      </c>
      <c r="C62" s="137">
        <v>1</v>
      </c>
    </row>
    <row r="63" spans="1:3" x14ac:dyDescent="0.25">
      <c r="A63" s="128">
        <v>59</v>
      </c>
      <c r="B63" s="204" t="s">
        <v>68</v>
      </c>
      <c r="C63" s="137">
        <v>0</v>
      </c>
    </row>
    <row r="64" spans="1:3" x14ac:dyDescent="0.25">
      <c r="A64" s="128">
        <v>60</v>
      </c>
      <c r="B64" s="204" t="s">
        <v>69</v>
      </c>
      <c r="C64" s="137">
        <v>1</v>
      </c>
    </row>
    <row r="65" spans="1:3" x14ac:dyDescent="0.25">
      <c r="A65" s="128">
        <v>61</v>
      </c>
      <c r="B65" s="204" t="s">
        <v>70</v>
      </c>
      <c r="C65" s="137">
        <v>0</v>
      </c>
    </row>
    <row r="66" spans="1:3" x14ac:dyDescent="0.25">
      <c r="A66" s="128">
        <v>62</v>
      </c>
      <c r="B66" s="204" t="s">
        <v>71</v>
      </c>
      <c r="C66" s="137">
        <v>1</v>
      </c>
    </row>
    <row r="67" spans="1:3" x14ac:dyDescent="0.25">
      <c r="A67" s="128">
        <v>63</v>
      </c>
      <c r="B67" s="204" t="s">
        <v>72</v>
      </c>
      <c r="C67" s="137">
        <v>0</v>
      </c>
    </row>
    <row r="68" spans="1:3" x14ac:dyDescent="0.25">
      <c r="A68" s="128">
        <v>64</v>
      </c>
      <c r="B68" s="204" t="s">
        <v>73</v>
      </c>
      <c r="C68" s="137">
        <v>1</v>
      </c>
    </row>
    <row r="69" spans="1:3" x14ac:dyDescent="0.25">
      <c r="A69" s="128">
        <v>65</v>
      </c>
      <c r="B69" s="204" t="s">
        <v>74</v>
      </c>
      <c r="C69" s="137">
        <v>1</v>
      </c>
    </row>
    <row r="70" spans="1:3" x14ac:dyDescent="0.25">
      <c r="A70" s="128">
        <v>66</v>
      </c>
      <c r="B70" s="204" t="s">
        <v>75</v>
      </c>
      <c r="C70" s="137">
        <v>0</v>
      </c>
    </row>
    <row r="71" spans="1:3" x14ac:dyDescent="0.25">
      <c r="A71" s="128">
        <v>67</v>
      </c>
      <c r="B71" s="204" t="s">
        <v>76</v>
      </c>
      <c r="C71" s="137">
        <v>1</v>
      </c>
    </row>
    <row r="72" spans="1:3" x14ac:dyDescent="0.25">
      <c r="A72" s="128">
        <v>68</v>
      </c>
      <c r="B72" s="204" t="s">
        <v>77</v>
      </c>
      <c r="C72" s="137">
        <v>1</v>
      </c>
    </row>
    <row r="73" spans="1:3" x14ac:dyDescent="0.25">
      <c r="A73" s="128">
        <v>69</v>
      </c>
      <c r="B73" s="204" t="s">
        <v>78</v>
      </c>
      <c r="C73" s="137">
        <v>1</v>
      </c>
    </row>
    <row r="74" spans="1:3" x14ac:dyDescent="0.25">
      <c r="A74" s="128">
        <v>70</v>
      </c>
      <c r="B74" s="204" t="s">
        <v>79</v>
      </c>
      <c r="C74" s="137">
        <v>1</v>
      </c>
    </row>
    <row r="75" spans="1:3" x14ac:dyDescent="0.25">
      <c r="A75" s="128">
        <v>71</v>
      </c>
      <c r="B75" s="204" t="s">
        <v>80</v>
      </c>
      <c r="C75" s="137">
        <v>1</v>
      </c>
    </row>
    <row r="76" spans="1:3" x14ac:dyDescent="0.25">
      <c r="A76" s="128">
        <v>72</v>
      </c>
      <c r="B76" s="204" t="s">
        <v>81</v>
      </c>
      <c r="C76" s="137">
        <v>1</v>
      </c>
    </row>
    <row r="77" spans="1:3" x14ac:dyDescent="0.25">
      <c r="A77" s="128">
        <v>73</v>
      </c>
      <c r="B77" s="204" t="s">
        <v>82</v>
      </c>
      <c r="C77" s="137">
        <v>1</v>
      </c>
    </row>
    <row r="78" spans="1:3" x14ac:dyDescent="0.25">
      <c r="A78" s="128">
        <v>74</v>
      </c>
      <c r="B78" s="204" t="s">
        <v>83</v>
      </c>
      <c r="C78" s="137">
        <v>1</v>
      </c>
    </row>
    <row r="79" spans="1:3" x14ac:dyDescent="0.25">
      <c r="A79" s="128">
        <v>75</v>
      </c>
      <c r="B79" s="204" t="s">
        <v>84</v>
      </c>
      <c r="C79" s="137">
        <v>1</v>
      </c>
    </row>
    <row r="80" spans="1:3" x14ac:dyDescent="0.25">
      <c r="A80" s="128">
        <v>76</v>
      </c>
      <c r="B80" s="204" t="s">
        <v>85</v>
      </c>
      <c r="C80" s="137">
        <v>1</v>
      </c>
    </row>
    <row r="81" spans="1:3" x14ac:dyDescent="0.25">
      <c r="A81" s="128">
        <v>77</v>
      </c>
      <c r="B81" s="204" t="s">
        <v>86</v>
      </c>
      <c r="C81" s="137">
        <v>0</v>
      </c>
    </row>
    <row r="82" spans="1:3" x14ac:dyDescent="0.25">
      <c r="A82" s="128">
        <v>78</v>
      </c>
      <c r="B82" s="204" t="s">
        <v>87</v>
      </c>
      <c r="C82" s="137">
        <v>1</v>
      </c>
    </row>
    <row r="83" spans="1:3" x14ac:dyDescent="0.25">
      <c r="A83" s="128">
        <v>79</v>
      </c>
      <c r="B83" s="204" t="s">
        <v>88</v>
      </c>
      <c r="C83" s="137">
        <v>1</v>
      </c>
    </row>
    <row r="84" spans="1:3" x14ac:dyDescent="0.25">
      <c r="A84" s="128">
        <v>80</v>
      </c>
      <c r="B84" s="204" t="s">
        <v>89</v>
      </c>
      <c r="C84" s="137">
        <v>1</v>
      </c>
    </row>
    <row r="85" spans="1:3" x14ac:dyDescent="0.25">
      <c r="A85" s="128">
        <v>81</v>
      </c>
      <c r="B85" s="204" t="s">
        <v>90</v>
      </c>
      <c r="C85" s="137">
        <v>1</v>
      </c>
    </row>
    <row r="86" spans="1:3" x14ac:dyDescent="0.25">
      <c r="A86" s="128">
        <v>82</v>
      </c>
      <c r="B86" s="204" t="s">
        <v>91</v>
      </c>
      <c r="C86" s="137">
        <v>1</v>
      </c>
    </row>
    <row r="87" spans="1:3" x14ac:dyDescent="0.25">
      <c r="A87" s="128">
        <v>83</v>
      </c>
      <c r="B87" s="204" t="s">
        <v>92</v>
      </c>
      <c r="C87" s="137">
        <v>1</v>
      </c>
    </row>
    <row r="88" spans="1:3" x14ac:dyDescent="0.25">
      <c r="A88" s="128">
        <v>84</v>
      </c>
      <c r="B88" s="204" t="s">
        <v>93</v>
      </c>
      <c r="C88" s="137">
        <v>0</v>
      </c>
    </row>
    <row r="89" spans="1:3" ht="15.75" thickBot="1" x14ac:dyDescent="0.3">
      <c r="A89" s="128">
        <v>85</v>
      </c>
      <c r="B89" s="204" t="s">
        <v>94</v>
      </c>
      <c r="C89" s="138">
        <v>1</v>
      </c>
    </row>
  </sheetData>
  <autoFilter ref="A3:D89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>
      <selection activeCell="A5" sqref="A5:XFD89"/>
    </sheetView>
  </sheetViews>
  <sheetFormatPr defaultColWidth="8.875" defaultRowHeight="15" x14ac:dyDescent="0.25"/>
  <cols>
    <col min="1" max="1" width="5.875" style="122" customWidth="1"/>
    <col min="2" max="2" width="62.625" style="122" customWidth="1"/>
    <col min="3" max="3" width="23.5" style="122" customWidth="1"/>
    <col min="4" max="4" width="23.625" style="122" customWidth="1"/>
    <col min="5" max="16384" width="8.875" style="122"/>
  </cols>
  <sheetData>
    <row r="1" spans="1:3" x14ac:dyDescent="0.25">
      <c r="B1" s="139" t="s">
        <v>190</v>
      </c>
    </row>
    <row r="2" spans="1:3" ht="15.75" thickBot="1" x14ac:dyDescent="0.3"/>
    <row r="3" spans="1:3" x14ac:dyDescent="0.25">
      <c r="A3" s="125" t="s">
        <v>1</v>
      </c>
      <c r="B3" s="133" t="s">
        <v>2</v>
      </c>
      <c r="C3" s="206" t="s">
        <v>6</v>
      </c>
    </row>
    <row r="4" spans="1:3" ht="30" x14ac:dyDescent="0.25">
      <c r="A4" s="123">
        <v>1</v>
      </c>
      <c r="B4" s="140">
        <v>2</v>
      </c>
      <c r="C4" s="203" t="s">
        <v>188</v>
      </c>
    </row>
    <row r="5" spans="1:3" x14ac:dyDescent="0.25">
      <c r="A5" s="128">
        <v>1</v>
      </c>
      <c r="B5" s="204" t="s">
        <v>10</v>
      </c>
      <c r="C5" s="137">
        <v>1</v>
      </c>
    </row>
    <row r="6" spans="1:3" x14ac:dyDescent="0.25">
      <c r="A6" s="128">
        <v>2</v>
      </c>
      <c r="B6" s="204" t="s">
        <v>11</v>
      </c>
      <c r="C6" s="137">
        <v>1</v>
      </c>
    </row>
    <row r="7" spans="1:3" x14ac:dyDescent="0.25">
      <c r="A7" s="128">
        <v>3</v>
      </c>
      <c r="B7" s="204" t="s">
        <v>12</v>
      </c>
      <c r="C7" s="137">
        <v>1</v>
      </c>
    </row>
    <row r="8" spans="1:3" x14ac:dyDescent="0.25">
      <c r="A8" s="128">
        <v>4</v>
      </c>
      <c r="B8" s="204" t="s">
        <v>13</v>
      </c>
      <c r="C8" s="137">
        <v>1</v>
      </c>
    </row>
    <row r="9" spans="1:3" x14ac:dyDescent="0.25">
      <c r="A9" s="128">
        <v>5</v>
      </c>
      <c r="B9" s="204" t="s">
        <v>14</v>
      </c>
      <c r="C9" s="137">
        <v>1</v>
      </c>
    </row>
    <row r="10" spans="1:3" x14ac:dyDescent="0.25">
      <c r="A10" s="128">
        <v>6</v>
      </c>
      <c r="B10" s="204" t="s">
        <v>15</v>
      </c>
      <c r="C10" s="137">
        <v>1</v>
      </c>
    </row>
    <row r="11" spans="1:3" x14ac:dyDescent="0.25">
      <c r="A11" s="128">
        <v>7</v>
      </c>
      <c r="B11" s="204" t="s">
        <v>16</v>
      </c>
      <c r="C11" s="137">
        <v>1</v>
      </c>
    </row>
    <row r="12" spans="1:3" x14ac:dyDescent="0.25">
      <c r="A12" s="128">
        <v>8</v>
      </c>
      <c r="B12" s="204" t="s">
        <v>17</v>
      </c>
      <c r="C12" s="137">
        <v>1</v>
      </c>
    </row>
    <row r="13" spans="1:3" x14ac:dyDescent="0.25">
      <c r="A13" s="128">
        <v>9</v>
      </c>
      <c r="B13" s="204" t="s">
        <v>18</v>
      </c>
      <c r="C13" s="137">
        <v>1</v>
      </c>
    </row>
    <row r="14" spans="1:3" x14ac:dyDescent="0.25">
      <c r="A14" s="128">
        <v>10</v>
      </c>
      <c r="B14" s="204" t="s">
        <v>19</v>
      </c>
      <c r="C14" s="137">
        <v>1</v>
      </c>
    </row>
    <row r="15" spans="1:3" x14ac:dyDescent="0.25">
      <c r="A15" s="128">
        <v>11</v>
      </c>
      <c r="B15" s="204" t="s">
        <v>20</v>
      </c>
      <c r="C15" s="137">
        <v>1</v>
      </c>
    </row>
    <row r="16" spans="1:3" x14ac:dyDescent="0.25">
      <c r="A16" s="128">
        <v>12</v>
      </c>
      <c r="B16" s="204" t="s">
        <v>21</v>
      </c>
      <c r="C16" s="137">
        <v>1</v>
      </c>
    </row>
    <row r="17" spans="1:3" x14ac:dyDescent="0.25">
      <c r="A17" s="128">
        <v>13</v>
      </c>
      <c r="B17" s="204" t="s">
        <v>22</v>
      </c>
      <c r="C17" s="137">
        <v>1</v>
      </c>
    </row>
    <row r="18" spans="1:3" x14ac:dyDescent="0.25">
      <c r="A18" s="128">
        <v>14</v>
      </c>
      <c r="B18" s="204" t="s">
        <v>23</v>
      </c>
      <c r="C18" s="137">
        <v>1</v>
      </c>
    </row>
    <row r="19" spans="1:3" x14ac:dyDescent="0.25">
      <c r="A19" s="128">
        <v>15</v>
      </c>
      <c r="B19" s="204" t="s">
        <v>24</v>
      </c>
      <c r="C19" s="137">
        <v>1</v>
      </c>
    </row>
    <row r="20" spans="1:3" x14ac:dyDescent="0.25">
      <c r="A20" s="128">
        <v>16</v>
      </c>
      <c r="B20" s="204" t="s">
        <v>25</v>
      </c>
      <c r="C20" s="137">
        <v>1</v>
      </c>
    </row>
    <row r="21" spans="1:3" x14ac:dyDescent="0.25">
      <c r="A21" s="128">
        <v>17</v>
      </c>
      <c r="B21" s="204" t="s">
        <v>26</v>
      </c>
      <c r="C21" s="137">
        <v>1</v>
      </c>
    </row>
    <row r="22" spans="1:3" x14ac:dyDescent="0.25">
      <c r="A22" s="128">
        <v>18</v>
      </c>
      <c r="B22" s="204" t="s">
        <v>27</v>
      </c>
      <c r="C22" s="137">
        <v>1</v>
      </c>
    </row>
    <row r="23" spans="1:3" x14ac:dyDescent="0.25">
      <c r="A23" s="128">
        <v>19</v>
      </c>
      <c r="B23" s="204" t="s">
        <v>28</v>
      </c>
      <c r="C23" s="137">
        <v>1</v>
      </c>
    </row>
    <row r="24" spans="1:3" x14ac:dyDescent="0.25">
      <c r="A24" s="128">
        <v>20</v>
      </c>
      <c r="B24" s="204" t="s">
        <v>29</v>
      </c>
      <c r="C24" s="137">
        <v>1</v>
      </c>
    </row>
    <row r="25" spans="1:3" x14ac:dyDescent="0.25">
      <c r="A25" s="128">
        <v>21</v>
      </c>
      <c r="B25" s="204" t="s">
        <v>30</v>
      </c>
      <c r="C25" s="137">
        <v>1</v>
      </c>
    </row>
    <row r="26" spans="1:3" x14ac:dyDescent="0.25">
      <c r="A26" s="128">
        <v>22</v>
      </c>
      <c r="B26" s="204" t="s">
        <v>31</v>
      </c>
      <c r="C26" s="137">
        <v>1</v>
      </c>
    </row>
    <row r="27" spans="1:3" x14ac:dyDescent="0.25">
      <c r="A27" s="128">
        <v>23</v>
      </c>
      <c r="B27" s="204" t="s">
        <v>32</v>
      </c>
      <c r="C27" s="137">
        <v>1</v>
      </c>
    </row>
    <row r="28" spans="1:3" x14ac:dyDescent="0.25">
      <c r="A28" s="128">
        <v>24</v>
      </c>
      <c r="B28" s="204" t="s">
        <v>33</v>
      </c>
      <c r="C28" s="137">
        <v>1</v>
      </c>
    </row>
    <row r="29" spans="1:3" x14ac:dyDescent="0.25">
      <c r="A29" s="128">
        <v>25</v>
      </c>
      <c r="B29" s="204" t="s">
        <v>34</v>
      </c>
      <c r="C29" s="137">
        <v>1</v>
      </c>
    </row>
    <row r="30" spans="1:3" x14ac:dyDescent="0.25">
      <c r="A30" s="128">
        <v>26</v>
      </c>
      <c r="B30" s="204" t="s">
        <v>35</v>
      </c>
      <c r="C30" s="137">
        <v>1</v>
      </c>
    </row>
    <row r="31" spans="1:3" x14ac:dyDescent="0.25">
      <c r="A31" s="128">
        <v>27</v>
      </c>
      <c r="B31" s="204" t="s">
        <v>36</v>
      </c>
      <c r="C31" s="137">
        <v>1</v>
      </c>
    </row>
    <row r="32" spans="1:3" x14ac:dyDescent="0.25">
      <c r="A32" s="128">
        <v>28</v>
      </c>
      <c r="B32" s="204" t="s">
        <v>37</v>
      </c>
      <c r="C32" s="137">
        <v>1</v>
      </c>
    </row>
    <row r="33" spans="1:3" x14ac:dyDescent="0.25">
      <c r="A33" s="128">
        <v>29</v>
      </c>
      <c r="B33" s="204" t="s">
        <v>38</v>
      </c>
      <c r="C33" s="137">
        <v>1</v>
      </c>
    </row>
    <row r="34" spans="1:3" x14ac:dyDescent="0.25">
      <c r="A34" s="128">
        <v>30</v>
      </c>
      <c r="B34" s="204" t="s">
        <v>39</v>
      </c>
      <c r="C34" s="137">
        <v>1</v>
      </c>
    </row>
    <row r="35" spans="1:3" x14ac:dyDescent="0.25">
      <c r="A35" s="128">
        <v>31</v>
      </c>
      <c r="B35" s="204" t="s">
        <v>40</v>
      </c>
      <c r="C35" s="137">
        <v>1</v>
      </c>
    </row>
    <row r="36" spans="1:3" x14ac:dyDescent="0.25">
      <c r="A36" s="128">
        <v>32</v>
      </c>
      <c r="B36" s="204" t="s">
        <v>41</v>
      </c>
      <c r="C36" s="137">
        <v>1</v>
      </c>
    </row>
    <row r="37" spans="1:3" x14ac:dyDescent="0.25">
      <c r="A37" s="128">
        <v>33</v>
      </c>
      <c r="B37" s="204" t="s">
        <v>42</v>
      </c>
      <c r="C37" s="137">
        <v>1</v>
      </c>
    </row>
    <row r="38" spans="1:3" x14ac:dyDescent="0.25">
      <c r="A38" s="128">
        <v>34</v>
      </c>
      <c r="B38" s="204" t="s">
        <v>43</v>
      </c>
      <c r="C38" s="137">
        <v>1</v>
      </c>
    </row>
    <row r="39" spans="1:3" x14ac:dyDescent="0.25">
      <c r="A39" s="128">
        <v>35</v>
      </c>
      <c r="B39" s="204" t="s">
        <v>44</v>
      </c>
      <c r="C39" s="137">
        <v>1</v>
      </c>
    </row>
    <row r="40" spans="1:3" x14ac:dyDescent="0.25">
      <c r="A40" s="128">
        <v>36</v>
      </c>
      <c r="B40" s="204" t="s">
        <v>45</v>
      </c>
      <c r="C40" s="137">
        <v>1</v>
      </c>
    </row>
    <row r="41" spans="1:3" x14ac:dyDescent="0.25">
      <c r="A41" s="128">
        <v>37</v>
      </c>
      <c r="B41" s="204" t="s">
        <v>46</v>
      </c>
      <c r="C41" s="137">
        <v>1</v>
      </c>
    </row>
    <row r="42" spans="1:3" x14ac:dyDescent="0.25">
      <c r="A42" s="128">
        <v>38</v>
      </c>
      <c r="B42" s="204" t="s">
        <v>47</v>
      </c>
      <c r="C42" s="137">
        <v>1</v>
      </c>
    </row>
    <row r="43" spans="1:3" x14ac:dyDescent="0.25">
      <c r="A43" s="128">
        <v>39</v>
      </c>
      <c r="B43" s="204" t="s">
        <v>48</v>
      </c>
      <c r="C43" s="137">
        <v>1</v>
      </c>
    </row>
    <row r="44" spans="1:3" x14ac:dyDescent="0.25">
      <c r="A44" s="128">
        <v>40</v>
      </c>
      <c r="B44" s="204" t="s">
        <v>49</v>
      </c>
      <c r="C44" s="137">
        <v>1</v>
      </c>
    </row>
    <row r="45" spans="1:3" x14ac:dyDescent="0.25">
      <c r="A45" s="128">
        <v>41</v>
      </c>
      <c r="B45" s="204" t="s">
        <v>50</v>
      </c>
      <c r="C45" s="137">
        <v>1</v>
      </c>
    </row>
    <row r="46" spans="1:3" x14ac:dyDescent="0.25">
      <c r="A46" s="128">
        <v>42</v>
      </c>
      <c r="B46" s="204" t="s">
        <v>51</v>
      </c>
      <c r="C46" s="137">
        <v>1</v>
      </c>
    </row>
    <row r="47" spans="1:3" x14ac:dyDescent="0.25">
      <c r="A47" s="128">
        <v>43</v>
      </c>
      <c r="B47" s="204" t="s">
        <v>52</v>
      </c>
      <c r="C47" s="137">
        <v>1</v>
      </c>
    </row>
    <row r="48" spans="1:3" x14ac:dyDescent="0.25">
      <c r="A48" s="128">
        <v>44</v>
      </c>
      <c r="B48" s="204" t="s">
        <v>53</v>
      </c>
      <c r="C48" s="137">
        <v>1</v>
      </c>
    </row>
    <row r="49" spans="1:3" x14ac:dyDescent="0.25">
      <c r="A49" s="128">
        <v>45</v>
      </c>
      <c r="B49" s="204" t="s">
        <v>54</v>
      </c>
      <c r="C49" s="137">
        <v>1</v>
      </c>
    </row>
    <row r="50" spans="1:3" x14ac:dyDescent="0.25">
      <c r="A50" s="128">
        <v>46</v>
      </c>
      <c r="B50" s="204" t="s">
        <v>55</v>
      </c>
      <c r="C50" s="137">
        <v>1</v>
      </c>
    </row>
    <row r="51" spans="1:3" x14ac:dyDescent="0.25">
      <c r="A51" s="128">
        <v>47</v>
      </c>
      <c r="B51" s="204" t="s">
        <v>56</v>
      </c>
      <c r="C51" s="137">
        <v>1</v>
      </c>
    </row>
    <row r="52" spans="1:3" x14ac:dyDescent="0.25">
      <c r="A52" s="128">
        <v>48</v>
      </c>
      <c r="B52" s="204" t="s">
        <v>57</v>
      </c>
      <c r="C52" s="137">
        <v>1</v>
      </c>
    </row>
    <row r="53" spans="1:3" x14ac:dyDescent="0.25">
      <c r="A53" s="128">
        <v>49</v>
      </c>
      <c r="B53" s="204" t="s">
        <v>58</v>
      </c>
      <c r="C53" s="137">
        <v>1</v>
      </c>
    </row>
    <row r="54" spans="1:3" x14ac:dyDescent="0.25">
      <c r="A54" s="128">
        <v>50</v>
      </c>
      <c r="B54" s="204" t="s">
        <v>59</v>
      </c>
      <c r="C54" s="137">
        <v>1</v>
      </c>
    </row>
    <row r="55" spans="1:3" x14ac:dyDescent="0.25">
      <c r="A55" s="128">
        <v>51</v>
      </c>
      <c r="B55" s="204" t="s">
        <v>60</v>
      </c>
      <c r="C55" s="137">
        <v>1</v>
      </c>
    </row>
    <row r="56" spans="1:3" x14ac:dyDescent="0.25">
      <c r="A56" s="128">
        <v>52</v>
      </c>
      <c r="B56" s="204" t="s">
        <v>61</v>
      </c>
      <c r="C56" s="137">
        <v>1</v>
      </c>
    </row>
    <row r="57" spans="1:3" x14ac:dyDescent="0.25">
      <c r="A57" s="128">
        <v>53</v>
      </c>
      <c r="B57" s="204" t="s">
        <v>62</v>
      </c>
      <c r="C57" s="137">
        <v>1</v>
      </c>
    </row>
    <row r="58" spans="1:3" x14ac:dyDescent="0.25">
      <c r="A58" s="128">
        <v>54</v>
      </c>
      <c r="B58" s="204" t="s">
        <v>63</v>
      </c>
      <c r="C58" s="137">
        <v>1</v>
      </c>
    </row>
    <row r="59" spans="1:3" x14ac:dyDescent="0.25">
      <c r="A59" s="128">
        <v>55</v>
      </c>
      <c r="B59" s="204" t="s">
        <v>64</v>
      </c>
      <c r="C59" s="137">
        <v>1</v>
      </c>
    </row>
    <row r="60" spans="1:3" x14ac:dyDescent="0.25">
      <c r="A60" s="128">
        <v>56</v>
      </c>
      <c r="B60" s="204" t="s">
        <v>65</v>
      </c>
      <c r="C60" s="137">
        <v>1</v>
      </c>
    </row>
    <row r="61" spans="1:3" x14ac:dyDescent="0.25">
      <c r="A61" s="128">
        <v>57</v>
      </c>
      <c r="B61" s="204" t="s">
        <v>66</v>
      </c>
      <c r="C61" s="137">
        <v>1</v>
      </c>
    </row>
    <row r="62" spans="1:3" x14ac:dyDescent="0.25">
      <c r="A62" s="128">
        <v>58</v>
      </c>
      <c r="B62" s="204" t="s">
        <v>67</v>
      </c>
      <c r="C62" s="137">
        <v>1</v>
      </c>
    </row>
    <row r="63" spans="1:3" x14ac:dyDescent="0.25">
      <c r="A63" s="128">
        <v>59</v>
      </c>
      <c r="B63" s="204" t="s">
        <v>68</v>
      </c>
      <c r="C63" s="137">
        <v>1</v>
      </c>
    </row>
    <row r="64" spans="1:3" x14ac:dyDescent="0.25">
      <c r="A64" s="128">
        <v>60</v>
      </c>
      <c r="B64" s="204" t="s">
        <v>69</v>
      </c>
      <c r="C64" s="137">
        <v>1</v>
      </c>
    </row>
    <row r="65" spans="1:3" x14ac:dyDescent="0.25">
      <c r="A65" s="128">
        <v>61</v>
      </c>
      <c r="B65" s="204" t="s">
        <v>70</v>
      </c>
      <c r="C65" s="137">
        <v>1</v>
      </c>
    </row>
    <row r="66" spans="1:3" x14ac:dyDescent="0.25">
      <c r="A66" s="128">
        <v>62</v>
      </c>
      <c r="B66" s="204" t="s">
        <v>71</v>
      </c>
      <c r="C66" s="137">
        <v>1</v>
      </c>
    </row>
    <row r="67" spans="1:3" x14ac:dyDescent="0.25">
      <c r="A67" s="128">
        <v>63</v>
      </c>
      <c r="B67" s="204" t="s">
        <v>72</v>
      </c>
      <c r="C67" s="137">
        <v>1</v>
      </c>
    </row>
    <row r="68" spans="1:3" x14ac:dyDescent="0.25">
      <c r="A68" s="128">
        <v>64</v>
      </c>
      <c r="B68" s="204" t="s">
        <v>73</v>
      </c>
      <c r="C68" s="137">
        <v>1</v>
      </c>
    </row>
    <row r="69" spans="1:3" x14ac:dyDescent="0.25">
      <c r="A69" s="128">
        <v>65</v>
      </c>
      <c r="B69" s="204" t="s">
        <v>74</v>
      </c>
      <c r="C69" s="137">
        <v>1</v>
      </c>
    </row>
    <row r="70" spans="1:3" x14ac:dyDescent="0.25">
      <c r="A70" s="128">
        <v>66</v>
      </c>
      <c r="B70" s="204" t="s">
        <v>75</v>
      </c>
      <c r="C70" s="137">
        <v>1</v>
      </c>
    </row>
    <row r="71" spans="1:3" x14ac:dyDescent="0.25">
      <c r="A71" s="128">
        <v>67</v>
      </c>
      <c r="B71" s="204" t="s">
        <v>76</v>
      </c>
      <c r="C71" s="137">
        <v>1</v>
      </c>
    </row>
    <row r="72" spans="1:3" x14ac:dyDescent="0.25">
      <c r="A72" s="128">
        <v>68</v>
      </c>
      <c r="B72" s="204" t="s">
        <v>77</v>
      </c>
      <c r="C72" s="137">
        <v>1</v>
      </c>
    </row>
    <row r="73" spans="1:3" x14ac:dyDescent="0.25">
      <c r="A73" s="128">
        <v>69</v>
      </c>
      <c r="B73" s="204" t="s">
        <v>78</v>
      </c>
      <c r="C73" s="137">
        <v>1</v>
      </c>
    </row>
    <row r="74" spans="1:3" x14ac:dyDescent="0.25">
      <c r="A74" s="128">
        <v>70</v>
      </c>
      <c r="B74" s="204" t="s">
        <v>79</v>
      </c>
      <c r="C74" s="137">
        <v>1</v>
      </c>
    </row>
    <row r="75" spans="1:3" x14ac:dyDescent="0.25">
      <c r="A75" s="128">
        <v>71</v>
      </c>
      <c r="B75" s="204" t="s">
        <v>80</v>
      </c>
      <c r="C75" s="137">
        <v>1</v>
      </c>
    </row>
    <row r="76" spans="1:3" x14ac:dyDescent="0.25">
      <c r="A76" s="128">
        <v>72</v>
      </c>
      <c r="B76" s="204" t="s">
        <v>81</v>
      </c>
      <c r="C76" s="137">
        <v>1</v>
      </c>
    </row>
    <row r="77" spans="1:3" x14ac:dyDescent="0.25">
      <c r="A77" s="128">
        <v>73</v>
      </c>
      <c r="B77" s="204" t="s">
        <v>82</v>
      </c>
      <c r="C77" s="137">
        <v>1</v>
      </c>
    </row>
    <row r="78" spans="1:3" x14ac:dyDescent="0.25">
      <c r="A78" s="128">
        <v>74</v>
      </c>
      <c r="B78" s="204" t="s">
        <v>83</v>
      </c>
      <c r="C78" s="137">
        <v>1</v>
      </c>
    </row>
    <row r="79" spans="1:3" x14ac:dyDescent="0.25">
      <c r="A79" s="128">
        <v>75</v>
      </c>
      <c r="B79" s="204" t="s">
        <v>84</v>
      </c>
      <c r="C79" s="137">
        <v>1</v>
      </c>
    </row>
    <row r="80" spans="1:3" x14ac:dyDescent="0.25">
      <c r="A80" s="128">
        <v>76</v>
      </c>
      <c r="B80" s="204" t="s">
        <v>85</v>
      </c>
      <c r="C80" s="137">
        <v>1</v>
      </c>
    </row>
    <row r="81" spans="1:3" x14ac:dyDescent="0.25">
      <c r="A81" s="128">
        <v>77</v>
      </c>
      <c r="B81" s="204" t="s">
        <v>86</v>
      </c>
      <c r="C81" s="137">
        <v>1</v>
      </c>
    </row>
    <row r="82" spans="1:3" x14ac:dyDescent="0.25">
      <c r="A82" s="128">
        <v>78</v>
      </c>
      <c r="B82" s="204" t="s">
        <v>87</v>
      </c>
      <c r="C82" s="137">
        <v>1</v>
      </c>
    </row>
    <row r="83" spans="1:3" x14ac:dyDescent="0.25">
      <c r="A83" s="128">
        <v>79</v>
      </c>
      <c r="B83" s="204" t="s">
        <v>88</v>
      </c>
      <c r="C83" s="137">
        <v>1</v>
      </c>
    </row>
    <row r="84" spans="1:3" x14ac:dyDescent="0.25">
      <c r="A84" s="128">
        <v>80</v>
      </c>
      <c r="B84" s="204" t="s">
        <v>89</v>
      </c>
      <c r="C84" s="137">
        <v>1</v>
      </c>
    </row>
    <row r="85" spans="1:3" x14ac:dyDescent="0.25">
      <c r="A85" s="128">
        <v>81</v>
      </c>
      <c r="B85" s="204" t="s">
        <v>90</v>
      </c>
      <c r="C85" s="137">
        <v>1</v>
      </c>
    </row>
    <row r="86" spans="1:3" x14ac:dyDescent="0.25">
      <c r="A86" s="128">
        <v>82</v>
      </c>
      <c r="B86" s="204" t="s">
        <v>91</v>
      </c>
      <c r="C86" s="137">
        <v>1</v>
      </c>
    </row>
    <row r="87" spans="1:3" x14ac:dyDescent="0.25">
      <c r="A87" s="128">
        <v>83</v>
      </c>
      <c r="B87" s="204" t="s">
        <v>92</v>
      </c>
      <c r="C87" s="137">
        <v>1</v>
      </c>
    </row>
    <row r="88" spans="1:3" x14ac:dyDescent="0.25">
      <c r="A88" s="128">
        <v>84</v>
      </c>
      <c r="B88" s="204" t="s">
        <v>93</v>
      </c>
      <c r="C88" s="137">
        <v>1</v>
      </c>
    </row>
    <row r="89" spans="1:3" ht="15.75" thickBot="1" x14ac:dyDescent="0.3">
      <c r="A89" s="128">
        <v>85</v>
      </c>
      <c r="B89" s="204" t="s">
        <v>94</v>
      </c>
      <c r="C89" s="138">
        <v>1</v>
      </c>
    </row>
  </sheetData>
  <autoFilter ref="A3:D89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B1" sqref="B1"/>
    </sheetView>
  </sheetViews>
  <sheetFormatPr defaultColWidth="8.875" defaultRowHeight="15" x14ac:dyDescent="0.25"/>
  <cols>
    <col min="1" max="1" width="8.875" style="122"/>
    <col min="2" max="2" width="38.875" style="122" customWidth="1"/>
    <col min="3" max="3" width="14" style="122" customWidth="1"/>
    <col min="4" max="4" width="15.5" style="122" customWidth="1"/>
    <col min="5" max="5" width="18.5" style="122" customWidth="1"/>
    <col min="6" max="6" width="17.5" style="122" customWidth="1"/>
    <col min="7" max="7" width="17" style="122" customWidth="1"/>
    <col min="8" max="8" width="17.5" style="122" customWidth="1"/>
    <col min="9" max="9" width="21.875" style="122" bestFit="1" customWidth="1"/>
    <col min="10" max="16384" width="8.875" style="122"/>
  </cols>
  <sheetData>
    <row r="1" spans="1:9" x14ac:dyDescent="0.25">
      <c r="B1" s="139" t="s">
        <v>197</v>
      </c>
    </row>
    <row r="2" spans="1:9" ht="15.75" thickBot="1" x14ac:dyDescent="0.3"/>
    <row r="3" spans="1:9" ht="60" x14ac:dyDescent="0.25">
      <c r="A3" s="123" t="s">
        <v>1</v>
      </c>
      <c r="B3" s="123" t="s">
        <v>96</v>
      </c>
      <c r="C3" s="124" t="s">
        <v>195</v>
      </c>
      <c r="D3" s="124" t="s">
        <v>194</v>
      </c>
      <c r="E3" s="124" t="s">
        <v>193</v>
      </c>
      <c r="F3" s="124" t="s">
        <v>196</v>
      </c>
      <c r="G3" s="124" t="s">
        <v>192</v>
      </c>
      <c r="H3" s="132" t="s">
        <v>174</v>
      </c>
      <c r="I3" s="166" t="s">
        <v>6</v>
      </c>
    </row>
    <row r="4" spans="1:9" x14ac:dyDescent="0.25">
      <c r="A4" s="123">
        <v>1</v>
      </c>
      <c r="B4" s="123">
        <v>2</v>
      </c>
      <c r="C4" s="123">
        <v>3</v>
      </c>
      <c r="D4" s="123">
        <v>4</v>
      </c>
      <c r="E4" s="123">
        <v>5</v>
      </c>
      <c r="F4" s="123">
        <v>6</v>
      </c>
      <c r="G4" s="123">
        <v>7</v>
      </c>
      <c r="H4" s="140" t="s">
        <v>191</v>
      </c>
      <c r="I4" s="141">
        <v>9</v>
      </c>
    </row>
    <row r="5" spans="1:9" x14ac:dyDescent="0.25">
      <c r="A5" s="128">
        <f t="array" ref="A5">VLOOKUP(B5,'1.1'!$B$5:$V$89,21,FALSE)</f>
        <v>1</v>
      </c>
      <c r="B5" s="78" t="s">
        <v>10</v>
      </c>
      <c r="C5" s="127">
        <v>0</v>
      </c>
      <c r="D5" s="127">
        <v>6548220.3499999996</v>
      </c>
      <c r="E5" s="127">
        <v>101709726.59999999</v>
      </c>
      <c r="F5" s="127">
        <v>84851.95</v>
      </c>
      <c r="G5" s="127">
        <v>0</v>
      </c>
      <c r="H5" s="134">
        <v>0</v>
      </c>
      <c r="I5" s="137">
        <v>1</v>
      </c>
    </row>
    <row r="6" spans="1:9" x14ac:dyDescent="0.25">
      <c r="A6" s="128">
        <f t="array" ref="A6">VLOOKUP(B6,'1.1'!$B$5:$V$89,21,FALSE)</f>
        <v>2</v>
      </c>
      <c r="B6" s="78" t="s">
        <v>11</v>
      </c>
      <c r="C6" s="127">
        <v>0</v>
      </c>
      <c r="D6" s="127">
        <v>4929075.28</v>
      </c>
      <c r="E6" s="127">
        <v>126258365.91</v>
      </c>
      <c r="F6" s="127">
        <v>31630.02</v>
      </c>
      <c r="G6" s="127">
        <v>0</v>
      </c>
      <c r="H6" s="134">
        <v>0</v>
      </c>
      <c r="I6" s="137">
        <v>1</v>
      </c>
    </row>
    <row r="7" spans="1:9" x14ac:dyDescent="0.25">
      <c r="A7" s="128">
        <f t="array" ref="A7">VLOOKUP(B7,'1.1'!$B$5:$V$89,21,FALSE)</f>
        <v>3</v>
      </c>
      <c r="B7" s="81" t="s">
        <v>12</v>
      </c>
      <c r="C7" s="127">
        <v>0</v>
      </c>
      <c r="D7" s="172">
        <v>5202228.26</v>
      </c>
      <c r="E7" s="172">
        <v>309728548.08999997</v>
      </c>
      <c r="F7" s="127">
        <v>740734.28</v>
      </c>
      <c r="G7" s="127">
        <v>0</v>
      </c>
      <c r="H7" s="134">
        <f>(100*G7)/(C7+D7+E7+F7)</f>
        <v>0</v>
      </c>
      <c r="I7" s="137">
        <v>1</v>
      </c>
    </row>
    <row r="8" spans="1:9" x14ac:dyDescent="0.25">
      <c r="A8" s="128">
        <f t="array" ref="A8">VLOOKUP(B8,'1.1'!$B$5:$V$89,21,FALSE)</f>
        <v>4</v>
      </c>
      <c r="B8" s="78" t="s">
        <v>13</v>
      </c>
      <c r="C8" s="127">
        <v>0</v>
      </c>
      <c r="D8" s="127">
        <v>4428419.3899999997</v>
      </c>
      <c r="E8" s="127">
        <v>299274014.75</v>
      </c>
      <c r="F8" s="127">
        <v>80427.94</v>
      </c>
      <c r="G8" s="127">
        <v>0</v>
      </c>
      <c r="H8" s="134">
        <v>0</v>
      </c>
      <c r="I8" s="137">
        <v>1</v>
      </c>
    </row>
    <row r="9" spans="1:9" x14ac:dyDescent="0.25">
      <c r="A9" s="128">
        <f t="array" ref="A9">VLOOKUP(B9,'1.1'!$B$5:$V$89,21,FALSE)</f>
        <v>5</v>
      </c>
      <c r="B9" s="78" t="s">
        <v>14</v>
      </c>
      <c r="C9" s="127">
        <v>0</v>
      </c>
      <c r="D9" s="127">
        <v>16159185.310000001</v>
      </c>
      <c r="E9" s="127">
        <v>444663168.83999997</v>
      </c>
      <c r="F9" s="127">
        <v>43567.75</v>
      </c>
      <c r="G9" s="127">
        <v>0</v>
      </c>
      <c r="H9" s="134">
        <v>0</v>
      </c>
      <c r="I9" s="137">
        <v>1</v>
      </c>
    </row>
    <row r="10" spans="1:9" x14ac:dyDescent="0.25">
      <c r="A10" s="128">
        <f t="array" ref="A10">VLOOKUP(B10,'1.1'!$B$5:$V$89,21,FALSE)</f>
        <v>6</v>
      </c>
      <c r="B10" s="78" t="s">
        <v>15</v>
      </c>
      <c r="C10" s="127">
        <v>0</v>
      </c>
      <c r="D10" s="127">
        <v>679373.32</v>
      </c>
      <c r="E10" s="127">
        <v>113413107.27</v>
      </c>
      <c r="F10" s="127">
        <v>144108.17000000001</v>
      </c>
      <c r="G10" s="127">
        <v>0</v>
      </c>
      <c r="H10" s="134">
        <v>0</v>
      </c>
      <c r="I10" s="137">
        <v>1</v>
      </c>
    </row>
    <row r="11" spans="1:9" x14ac:dyDescent="0.25">
      <c r="A11" s="128">
        <f t="array" ref="A11">VLOOKUP(B11,'1.1'!$B$5:$V$89,21,FALSE)</f>
        <v>7</v>
      </c>
      <c r="B11" s="78" t="s">
        <v>16</v>
      </c>
      <c r="C11" s="127">
        <v>0</v>
      </c>
      <c r="D11" s="127">
        <v>8039837.8499999996</v>
      </c>
      <c r="E11" s="127">
        <v>370660370.94</v>
      </c>
      <c r="F11" s="127">
        <v>570</v>
      </c>
      <c r="G11" s="127">
        <v>0</v>
      </c>
      <c r="H11" s="134">
        <v>0</v>
      </c>
      <c r="I11" s="137">
        <v>1</v>
      </c>
    </row>
    <row r="12" spans="1:9" x14ac:dyDescent="0.25">
      <c r="A12" s="128">
        <f t="array" ref="A12">VLOOKUP(B12,'1.1'!$B$5:$V$89,21,FALSE)</f>
        <v>8</v>
      </c>
      <c r="B12" s="78" t="s">
        <v>17</v>
      </c>
      <c r="C12" s="127">
        <v>0</v>
      </c>
      <c r="D12" s="127">
        <v>11659888.85</v>
      </c>
      <c r="E12" s="127">
        <v>101058988.23999999</v>
      </c>
      <c r="F12" s="127">
        <v>101391.3</v>
      </c>
      <c r="G12" s="127">
        <v>0</v>
      </c>
      <c r="H12" s="134">
        <v>0</v>
      </c>
      <c r="I12" s="137">
        <v>1</v>
      </c>
    </row>
    <row r="13" spans="1:9" x14ac:dyDescent="0.25">
      <c r="A13" s="128">
        <f t="array" ref="A13">VLOOKUP(B13,'1.1'!$B$5:$V$89,21,FALSE)</f>
        <v>9</v>
      </c>
      <c r="B13" s="78" t="s">
        <v>18</v>
      </c>
      <c r="C13" s="127">
        <v>0</v>
      </c>
      <c r="D13" s="127">
        <v>2918439.85</v>
      </c>
      <c r="E13" s="127">
        <v>179388152.34</v>
      </c>
      <c r="F13" s="127">
        <v>105156.9</v>
      </c>
      <c r="G13" s="127">
        <v>0</v>
      </c>
      <c r="H13" s="134">
        <v>0</v>
      </c>
      <c r="I13" s="137">
        <v>1</v>
      </c>
    </row>
    <row r="14" spans="1:9" x14ac:dyDescent="0.25">
      <c r="A14" s="128">
        <f t="array" ref="A14">VLOOKUP(B14,'1.1'!$B$5:$V$89,21,FALSE)</f>
        <v>10</v>
      </c>
      <c r="B14" s="78" t="s">
        <v>19</v>
      </c>
      <c r="C14" s="127">
        <v>0</v>
      </c>
      <c r="D14" s="127">
        <v>4991891.33</v>
      </c>
      <c r="E14" s="127">
        <v>67214499.939999998</v>
      </c>
      <c r="F14" s="127">
        <v>351357.04</v>
      </c>
      <c r="G14" s="127">
        <v>0</v>
      </c>
      <c r="H14" s="134">
        <v>0</v>
      </c>
      <c r="I14" s="137">
        <v>1</v>
      </c>
    </row>
    <row r="15" spans="1:9" x14ac:dyDescent="0.25">
      <c r="A15" s="128">
        <f t="array" ref="A15">VLOOKUP(B15,'1.1'!$B$5:$V$89,21,FALSE)</f>
        <v>11</v>
      </c>
      <c r="B15" s="78" t="s">
        <v>20</v>
      </c>
      <c r="C15" s="127">
        <v>0</v>
      </c>
      <c r="D15" s="127">
        <v>13239540.789999999</v>
      </c>
      <c r="E15" s="127">
        <v>169327841.46000001</v>
      </c>
      <c r="F15" s="127">
        <v>28414.05</v>
      </c>
      <c r="G15" s="127">
        <v>0</v>
      </c>
      <c r="H15" s="134">
        <v>0</v>
      </c>
      <c r="I15" s="137">
        <v>1</v>
      </c>
    </row>
    <row r="16" spans="1:9" x14ac:dyDescent="0.25">
      <c r="A16" s="128">
        <f t="array" ref="A16">VLOOKUP(B16,'1.1'!$B$5:$V$89,21,FALSE)</f>
        <v>12</v>
      </c>
      <c r="B16" s="78" t="s">
        <v>21</v>
      </c>
      <c r="C16" s="127">
        <v>0</v>
      </c>
      <c r="D16" s="127">
        <v>7971326.8200000003</v>
      </c>
      <c r="E16" s="127">
        <v>209402123.55000001</v>
      </c>
      <c r="F16" s="127">
        <v>49692.9</v>
      </c>
      <c r="G16" s="127">
        <v>0</v>
      </c>
      <c r="H16" s="134">
        <v>0</v>
      </c>
      <c r="I16" s="137">
        <v>1</v>
      </c>
    </row>
    <row r="17" spans="1:9" x14ac:dyDescent="0.25">
      <c r="A17" s="128">
        <f t="array" ref="A17">VLOOKUP(B17,'1.1'!$B$5:$V$89,21,FALSE)</f>
        <v>13</v>
      </c>
      <c r="B17" s="78" t="s">
        <v>22</v>
      </c>
      <c r="C17" s="127">
        <v>0</v>
      </c>
      <c r="D17" s="127">
        <v>12229585.720000001</v>
      </c>
      <c r="E17" s="127">
        <v>424287601.31999999</v>
      </c>
      <c r="F17" s="127">
        <v>4064869.89</v>
      </c>
      <c r="G17" s="127">
        <v>0</v>
      </c>
      <c r="H17" s="134">
        <v>0</v>
      </c>
      <c r="I17" s="137">
        <v>1</v>
      </c>
    </row>
    <row r="18" spans="1:9" x14ac:dyDescent="0.25">
      <c r="A18" s="128">
        <f t="array" ref="A18">VLOOKUP(B18,'1.1'!$B$5:$V$89,21,FALSE)</f>
        <v>14</v>
      </c>
      <c r="B18" s="78" t="s">
        <v>23</v>
      </c>
      <c r="C18" s="127">
        <v>0</v>
      </c>
      <c r="D18" s="127">
        <v>242538.47</v>
      </c>
      <c r="E18" s="127">
        <v>412599928.83999997</v>
      </c>
      <c r="F18" s="127">
        <v>26168.93</v>
      </c>
      <c r="G18" s="127">
        <v>0</v>
      </c>
      <c r="H18" s="134">
        <v>0</v>
      </c>
      <c r="I18" s="137">
        <v>1</v>
      </c>
    </row>
    <row r="19" spans="1:9" ht="24.75" x14ac:dyDescent="0.25">
      <c r="A19" s="128">
        <f t="array" ref="A19">VLOOKUP(B19,'1.1'!$B$5:$V$89,21,FALSE)</f>
        <v>15</v>
      </c>
      <c r="B19" s="78" t="s">
        <v>24</v>
      </c>
      <c r="C19" s="127">
        <v>0</v>
      </c>
      <c r="D19" s="127">
        <v>3058197.29</v>
      </c>
      <c r="E19" s="127">
        <v>149261392.75</v>
      </c>
      <c r="F19" s="127">
        <v>241625.25</v>
      </c>
      <c r="G19" s="127">
        <v>168180.64</v>
      </c>
      <c r="H19" s="134">
        <v>0.11023813600351139</v>
      </c>
      <c r="I19" s="137">
        <v>0</v>
      </c>
    </row>
    <row r="20" spans="1:9" x14ac:dyDescent="0.25">
      <c r="A20" s="128">
        <f t="array" ref="A20">VLOOKUP(B20,'1.1'!$B$5:$V$89,21,FALSE)</f>
        <v>16</v>
      </c>
      <c r="B20" s="78" t="s">
        <v>25</v>
      </c>
      <c r="C20" s="127">
        <v>2535766</v>
      </c>
      <c r="D20" s="127">
        <v>1176140.57</v>
      </c>
      <c r="E20" s="127">
        <v>1358415730.51</v>
      </c>
      <c r="F20" s="127">
        <v>2042975.25</v>
      </c>
      <c r="G20" s="127">
        <v>0</v>
      </c>
      <c r="H20" s="134">
        <v>0</v>
      </c>
      <c r="I20" s="137">
        <v>1</v>
      </c>
    </row>
    <row r="21" spans="1:9" x14ac:dyDescent="0.25">
      <c r="A21" s="128">
        <f t="array" ref="A21">VLOOKUP(B21,'1.1'!$B$5:$V$89,21,FALSE)</f>
        <v>17</v>
      </c>
      <c r="B21" s="78" t="s">
        <v>26</v>
      </c>
      <c r="C21" s="127">
        <v>0</v>
      </c>
      <c r="D21" s="127">
        <v>3109042.34</v>
      </c>
      <c r="E21" s="127">
        <v>87942556.620000005</v>
      </c>
      <c r="F21" s="127">
        <v>141965.5</v>
      </c>
      <c r="G21" s="127">
        <v>0</v>
      </c>
      <c r="H21" s="134">
        <v>0</v>
      </c>
      <c r="I21" s="137">
        <v>1</v>
      </c>
    </row>
    <row r="22" spans="1:9" x14ac:dyDescent="0.25">
      <c r="A22" s="128">
        <f t="array" ref="A22">VLOOKUP(B22,'1.1'!$B$5:$V$89,21,FALSE)</f>
        <v>18</v>
      </c>
      <c r="B22" s="78" t="s">
        <v>27</v>
      </c>
      <c r="C22" s="127">
        <v>0</v>
      </c>
      <c r="D22" s="127">
        <v>2456727.0699999998</v>
      </c>
      <c r="E22" s="127">
        <v>238506727.43000001</v>
      </c>
      <c r="F22" s="127">
        <v>158091.74</v>
      </c>
      <c r="G22" s="127">
        <v>0</v>
      </c>
      <c r="H22" s="134">
        <v>0</v>
      </c>
      <c r="I22" s="137">
        <v>1</v>
      </c>
    </row>
    <row r="23" spans="1:9" x14ac:dyDescent="0.25">
      <c r="A23" s="128">
        <f t="array" ref="A23">VLOOKUP(B23,'1.1'!$B$5:$V$89,21,FALSE)</f>
        <v>19</v>
      </c>
      <c r="B23" s="78" t="s">
        <v>28</v>
      </c>
      <c r="C23" s="127">
        <v>0</v>
      </c>
      <c r="D23" s="127">
        <v>5967557.7400000002</v>
      </c>
      <c r="E23" s="127">
        <v>71878832.400000006</v>
      </c>
      <c r="F23" s="127">
        <v>1408371.91</v>
      </c>
      <c r="G23" s="127">
        <v>0</v>
      </c>
      <c r="H23" s="134">
        <v>0</v>
      </c>
      <c r="I23" s="137">
        <v>1</v>
      </c>
    </row>
    <row r="24" spans="1:9" x14ac:dyDescent="0.25">
      <c r="A24" s="128">
        <f t="array" ref="A24">VLOOKUP(B24,'1.1'!$B$5:$V$89,21,FALSE)</f>
        <v>20</v>
      </c>
      <c r="B24" s="78" t="s">
        <v>29</v>
      </c>
      <c r="C24" s="127">
        <v>0</v>
      </c>
      <c r="D24" s="127">
        <v>16217328.460000001</v>
      </c>
      <c r="E24" s="127">
        <v>404402492.29000002</v>
      </c>
      <c r="F24" s="127">
        <v>54480.7</v>
      </c>
      <c r="G24" s="127">
        <v>193606.2</v>
      </c>
      <c r="H24" s="134">
        <v>4.6022825576145024E-2</v>
      </c>
      <c r="I24" s="137">
        <v>0</v>
      </c>
    </row>
    <row r="25" spans="1:9" x14ac:dyDescent="0.25">
      <c r="A25" s="128">
        <f t="array" ref="A25">VLOOKUP(B25,'1.1'!$B$5:$V$89,21,FALSE)</f>
        <v>21</v>
      </c>
      <c r="B25" s="78" t="s">
        <v>30</v>
      </c>
      <c r="C25" s="127">
        <v>0</v>
      </c>
      <c r="D25" s="127">
        <v>4426729.38</v>
      </c>
      <c r="E25" s="127">
        <v>312946544.61000001</v>
      </c>
      <c r="F25" s="127">
        <v>249679.43</v>
      </c>
      <c r="G25" s="127">
        <v>0</v>
      </c>
      <c r="H25" s="134">
        <v>0</v>
      </c>
      <c r="I25" s="137">
        <v>1</v>
      </c>
    </row>
    <row r="26" spans="1:9" x14ac:dyDescent="0.25">
      <c r="A26" s="128">
        <f t="array" ref="A26">VLOOKUP(B26,'1.1'!$B$5:$V$89,21,FALSE)</f>
        <v>22</v>
      </c>
      <c r="B26" s="78" t="s">
        <v>31</v>
      </c>
      <c r="C26" s="127">
        <v>201068</v>
      </c>
      <c r="D26" s="127">
        <v>9931042.6899999995</v>
      </c>
      <c r="E26" s="127">
        <v>300127703.06</v>
      </c>
      <c r="F26" s="127">
        <v>335559.24</v>
      </c>
      <c r="G26" s="127">
        <v>0</v>
      </c>
      <c r="H26" s="134">
        <v>0</v>
      </c>
      <c r="I26" s="137">
        <v>1</v>
      </c>
    </row>
    <row r="27" spans="1:9" x14ac:dyDescent="0.25">
      <c r="A27" s="128">
        <f t="array" ref="A27">VLOOKUP(B27,'1.1'!$B$5:$V$89,21,FALSE)</f>
        <v>23</v>
      </c>
      <c r="B27" s="78" t="s">
        <v>32</v>
      </c>
      <c r="C27" s="127">
        <v>0</v>
      </c>
      <c r="D27" s="127">
        <v>8248916.6500000004</v>
      </c>
      <c r="E27" s="127">
        <v>249571400.68000001</v>
      </c>
      <c r="F27" s="127">
        <v>280018.57</v>
      </c>
      <c r="G27" s="127">
        <v>0</v>
      </c>
      <c r="H27" s="134">
        <v>0</v>
      </c>
      <c r="I27" s="137">
        <v>1</v>
      </c>
    </row>
    <row r="28" spans="1:9" x14ac:dyDescent="0.25">
      <c r="A28" s="128">
        <f t="array" ref="A28">VLOOKUP(B28,'1.1'!$B$5:$V$89,21,FALSE)</f>
        <v>24</v>
      </c>
      <c r="B28" s="78" t="s">
        <v>33</v>
      </c>
      <c r="C28" s="127">
        <v>245995029.55000001</v>
      </c>
      <c r="D28" s="127">
        <v>17134269.460000001</v>
      </c>
      <c r="E28" s="127">
        <v>95868232.430000007</v>
      </c>
      <c r="F28" s="127">
        <v>190447.76</v>
      </c>
      <c r="G28" s="127">
        <v>0</v>
      </c>
      <c r="H28" s="134">
        <v>0</v>
      </c>
      <c r="I28" s="137">
        <v>1</v>
      </c>
    </row>
    <row r="29" spans="1:9" x14ac:dyDescent="0.25">
      <c r="A29" s="128">
        <f t="array" ref="A29">VLOOKUP(B29,'1.1'!$B$5:$V$89,21,FALSE)</f>
        <v>25</v>
      </c>
      <c r="B29" s="78" t="s">
        <v>34</v>
      </c>
      <c r="C29" s="127">
        <v>0</v>
      </c>
      <c r="D29" s="127">
        <v>20750591.489999998</v>
      </c>
      <c r="E29" s="127">
        <v>600913338.13</v>
      </c>
      <c r="F29" s="127">
        <v>2477234.46</v>
      </c>
      <c r="G29" s="127">
        <v>0</v>
      </c>
      <c r="H29" s="134">
        <v>0</v>
      </c>
      <c r="I29" s="137">
        <v>1</v>
      </c>
    </row>
    <row r="30" spans="1:9" x14ac:dyDescent="0.25">
      <c r="A30" s="128">
        <f t="array" ref="A30">VLOOKUP(B30,'1.1'!$B$5:$V$89,21,FALSE)</f>
        <v>26</v>
      </c>
      <c r="B30" s="78" t="s">
        <v>35</v>
      </c>
      <c r="C30" s="127">
        <v>0</v>
      </c>
      <c r="D30" s="127">
        <v>18895998.52</v>
      </c>
      <c r="E30" s="127">
        <v>540440590.01999998</v>
      </c>
      <c r="F30" s="127">
        <v>1984568.19</v>
      </c>
      <c r="G30" s="127">
        <v>0</v>
      </c>
      <c r="H30" s="134">
        <v>0</v>
      </c>
      <c r="I30" s="137">
        <v>1</v>
      </c>
    </row>
    <row r="31" spans="1:9" x14ac:dyDescent="0.25">
      <c r="A31" s="128">
        <f t="array" ref="A31">VLOOKUP(B31,'1.1'!$B$5:$V$89,21,FALSE)</f>
        <v>27</v>
      </c>
      <c r="B31" s="78" t="s">
        <v>36</v>
      </c>
      <c r="C31" s="127">
        <v>0</v>
      </c>
      <c r="D31" s="127">
        <v>7232589.0999999996</v>
      </c>
      <c r="E31" s="127">
        <v>531526145.24000001</v>
      </c>
      <c r="F31" s="127">
        <v>751753.5</v>
      </c>
      <c r="G31" s="127">
        <v>11665</v>
      </c>
      <c r="H31" s="134">
        <v>2.1621451784380199E-3</v>
      </c>
      <c r="I31" s="137">
        <v>0</v>
      </c>
    </row>
    <row r="32" spans="1:9" x14ac:dyDescent="0.25">
      <c r="A32" s="128">
        <f t="array" ref="A32">VLOOKUP(B32,'1.1'!$B$5:$V$89,21,FALSE)</f>
        <v>28</v>
      </c>
      <c r="B32" s="78" t="s">
        <v>37</v>
      </c>
      <c r="C32" s="127">
        <v>0</v>
      </c>
      <c r="D32" s="127">
        <v>9607494.4900000002</v>
      </c>
      <c r="E32" s="127">
        <v>251848616.87</v>
      </c>
      <c r="F32" s="127">
        <v>1000969.58</v>
      </c>
      <c r="G32" s="127">
        <v>0</v>
      </c>
      <c r="H32" s="134">
        <v>0</v>
      </c>
      <c r="I32" s="137">
        <v>1</v>
      </c>
    </row>
    <row r="33" spans="1:9" x14ac:dyDescent="0.25">
      <c r="A33" s="128">
        <f t="array" ref="A33">VLOOKUP(B33,'1.1'!$B$5:$V$89,21,FALSE)</f>
        <v>29</v>
      </c>
      <c r="B33" s="78" t="s">
        <v>38</v>
      </c>
      <c r="C33" s="127">
        <v>0</v>
      </c>
      <c r="D33" s="127">
        <v>13952829.869999999</v>
      </c>
      <c r="E33" s="127">
        <v>574964211.74000001</v>
      </c>
      <c r="F33" s="127">
        <v>69367.009999999995</v>
      </c>
      <c r="G33" s="127">
        <v>0</v>
      </c>
      <c r="H33" s="134">
        <v>0</v>
      </c>
      <c r="I33" s="137">
        <v>1</v>
      </c>
    </row>
    <row r="34" spans="1:9" x14ac:dyDescent="0.25">
      <c r="A34" s="128">
        <f t="array" ref="A34">VLOOKUP(B34,'1.1'!$B$5:$V$89,21,FALSE)</f>
        <v>30</v>
      </c>
      <c r="B34" s="78" t="s">
        <v>39</v>
      </c>
      <c r="C34" s="127">
        <v>447812599.69</v>
      </c>
      <c r="D34" s="127">
        <v>2733092.67</v>
      </c>
      <c r="E34" s="127">
        <v>245768447.83000001</v>
      </c>
      <c r="F34" s="127">
        <v>1788389.73</v>
      </c>
      <c r="G34" s="127">
        <v>95501.17</v>
      </c>
      <c r="H34" s="134">
        <v>1.368010656127318E-2</v>
      </c>
      <c r="I34" s="137">
        <v>0</v>
      </c>
    </row>
    <row r="35" spans="1:9" x14ac:dyDescent="0.25">
      <c r="A35" s="128">
        <f t="array" ref="A35">VLOOKUP(B35,'1.1'!$B$5:$V$89,21,FALSE)</f>
        <v>31</v>
      </c>
      <c r="B35" s="78" t="s">
        <v>40</v>
      </c>
      <c r="C35" s="127">
        <v>0</v>
      </c>
      <c r="D35" s="127">
        <v>7637383.3300000001</v>
      </c>
      <c r="E35" s="127">
        <v>146606763.05000001</v>
      </c>
      <c r="F35" s="127">
        <v>65968.59</v>
      </c>
      <c r="G35" s="127">
        <v>0</v>
      </c>
      <c r="H35" s="134">
        <v>0</v>
      </c>
      <c r="I35" s="137">
        <v>1</v>
      </c>
    </row>
    <row r="36" spans="1:9" ht="24.75" x14ac:dyDescent="0.25">
      <c r="A36" s="128">
        <f t="array" ref="A36">VLOOKUP(B36,'1.1'!$B$5:$V$89,21,FALSE)</f>
        <v>32</v>
      </c>
      <c r="B36" s="78" t="s">
        <v>41</v>
      </c>
      <c r="C36" s="127">
        <v>0</v>
      </c>
      <c r="D36" s="127">
        <v>6383862.8099999996</v>
      </c>
      <c r="E36" s="127">
        <v>296827496.79000002</v>
      </c>
      <c r="F36" s="127">
        <v>1880841.62</v>
      </c>
      <c r="G36" s="127">
        <v>0</v>
      </c>
      <c r="H36" s="134">
        <v>0</v>
      </c>
      <c r="I36" s="137">
        <v>1</v>
      </c>
    </row>
    <row r="37" spans="1:9" x14ac:dyDescent="0.25">
      <c r="A37" s="128">
        <f t="array" ref="A37">VLOOKUP(B37,'1.1'!$B$5:$V$89,21,FALSE)</f>
        <v>33</v>
      </c>
      <c r="B37" s="78" t="s">
        <v>42</v>
      </c>
      <c r="C37" s="127">
        <v>0</v>
      </c>
      <c r="D37" s="127">
        <v>8310039.5499999998</v>
      </c>
      <c r="E37" s="127">
        <v>109263607.43000001</v>
      </c>
      <c r="F37" s="127">
        <v>394623.58</v>
      </c>
      <c r="G37" s="127">
        <v>0</v>
      </c>
      <c r="H37" s="134">
        <v>0</v>
      </c>
      <c r="I37" s="137">
        <v>1</v>
      </c>
    </row>
    <row r="38" spans="1:9" x14ac:dyDescent="0.25">
      <c r="A38" s="128">
        <f t="array" ref="A38">VLOOKUP(B38,'1.1'!$B$5:$V$89,21,FALSE)</f>
        <v>34</v>
      </c>
      <c r="B38" s="78" t="s">
        <v>43</v>
      </c>
      <c r="C38" s="127">
        <v>0</v>
      </c>
      <c r="D38" s="127">
        <v>2256079.1800000002</v>
      </c>
      <c r="E38" s="127">
        <v>123077962.95999999</v>
      </c>
      <c r="F38" s="127">
        <v>94554.77</v>
      </c>
      <c r="G38" s="127">
        <v>0</v>
      </c>
      <c r="H38" s="134">
        <v>0</v>
      </c>
      <c r="I38" s="137">
        <v>1</v>
      </c>
    </row>
    <row r="39" spans="1:9" x14ac:dyDescent="0.25">
      <c r="A39" s="128">
        <f t="array" ref="A39">VLOOKUP(B39,'1.1'!$B$5:$V$89,21,FALSE)</f>
        <v>35</v>
      </c>
      <c r="B39" s="78" t="s">
        <v>44</v>
      </c>
      <c r="C39" s="127">
        <v>0</v>
      </c>
      <c r="D39" s="127">
        <v>5334830.04</v>
      </c>
      <c r="E39" s="127">
        <v>397539984.69999999</v>
      </c>
      <c r="F39" s="127">
        <v>464120.22</v>
      </c>
      <c r="G39" s="127">
        <v>0</v>
      </c>
      <c r="H39" s="134">
        <v>0</v>
      </c>
      <c r="I39" s="137">
        <v>1</v>
      </c>
    </row>
    <row r="40" spans="1:9" x14ac:dyDescent="0.25">
      <c r="A40" s="128">
        <f t="array" ref="A40">VLOOKUP(B40,'1.1'!$B$5:$V$89,21,FALSE)</f>
        <v>36</v>
      </c>
      <c r="B40" s="78" t="s">
        <v>45</v>
      </c>
      <c r="C40" s="127">
        <v>0</v>
      </c>
      <c r="D40" s="127">
        <v>8987168.2400000002</v>
      </c>
      <c r="E40" s="127">
        <v>857196434.53999996</v>
      </c>
      <c r="F40" s="127">
        <v>4697148.62</v>
      </c>
      <c r="G40" s="127">
        <v>0</v>
      </c>
      <c r="H40" s="134">
        <v>0</v>
      </c>
      <c r="I40" s="137">
        <v>1</v>
      </c>
    </row>
    <row r="41" spans="1:9" x14ac:dyDescent="0.25">
      <c r="A41" s="128">
        <f t="array" ref="A41">VLOOKUP(B41,'1.1'!$B$5:$V$89,21,FALSE)</f>
        <v>37</v>
      </c>
      <c r="B41" s="78" t="s">
        <v>46</v>
      </c>
      <c r="C41" s="127">
        <v>0</v>
      </c>
      <c r="D41" s="127">
        <v>13560486.359999999</v>
      </c>
      <c r="E41" s="127">
        <v>182286831.5</v>
      </c>
      <c r="F41" s="127">
        <v>1331926.25</v>
      </c>
      <c r="G41" s="127">
        <v>0</v>
      </c>
      <c r="H41" s="134">
        <v>0</v>
      </c>
      <c r="I41" s="137">
        <v>1</v>
      </c>
    </row>
    <row r="42" spans="1:9" x14ac:dyDescent="0.25">
      <c r="A42" s="128">
        <f t="array" ref="A42">VLOOKUP(B42,'1.1'!$B$5:$V$89,21,FALSE)</f>
        <v>38</v>
      </c>
      <c r="B42" s="78" t="s">
        <v>47</v>
      </c>
      <c r="C42" s="127">
        <v>0</v>
      </c>
      <c r="D42" s="127">
        <v>3827775.19</v>
      </c>
      <c r="E42" s="127">
        <v>280589111.94999999</v>
      </c>
      <c r="F42" s="127">
        <v>365239.47</v>
      </c>
      <c r="G42" s="127">
        <v>15435</v>
      </c>
      <c r="H42" s="134">
        <v>5.4199328390920187E-3</v>
      </c>
      <c r="I42" s="137">
        <v>0</v>
      </c>
    </row>
    <row r="43" spans="1:9" x14ac:dyDescent="0.25">
      <c r="A43" s="128">
        <f t="array" ref="A43">VLOOKUP(B43,'1.1'!$B$5:$V$89,21,FALSE)</f>
        <v>39</v>
      </c>
      <c r="B43" s="78" t="s">
        <v>48</v>
      </c>
      <c r="C43" s="127">
        <v>0</v>
      </c>
      <c r="D43" s="127">
        <v>6915957.5300000003</v>
      </c>
      <c r="E43" s="127">
        <v>272338162.61000001</v>
      </c>
      <c r="F43" s="127">
        <v>305867.68</v>
      </c>
      <c r="G43" s="127">
        <v>0</v>
      </c>
      <c r="H43" s="134">
        <v>0</v>
      </c>
      <c r="I43" s="137">
        <v>1</v>
      </c>
    </row>
    <row r="44" spans="1:9" x14ac:dyDescent="0.25">
      <c r="A44" s="128">
        <f t="array" ref="A44">VLOOKUP(B44,'1.1'!$B$5:$V$89,21,FALSE)</f>
        <v>40</v>
      </c>
      <c r="B44" s="78" t="s">
        <v>49</v>
      </c>
      <c r="C44" s="127">
        <v>0</v>
      </c>
      <c r="D44" s="127">
        <v>10046043.359999999</v>
      </c>
      <c r="E44" s="127">
        <v>127445500.02</v>
      </c>
      <c r="F44" s="127">
        <v>1322353.8600000001</v>
      </c>
      <c r="G44" s="127">
        <v>0</v>
      </c>
      <c r="H44" s="134">
        <v>0</v>
      </c>
      <c r="I44" s="137">
        <v>1</v>
      </c>
    </row>
    <row r="45" spans="1:9" x14ac:dyDescent="0.25">
      <c r="A45" s="128">
        <f t="array" ref="A45">VLOOKUP(B45,'1.1'!$B$5:$V$89,21,FALSE)</f>
        <v>41</v>
      </c>
      <c r="B45" s="78" t="s">
        <v>50</v>
      </c>
      <c r="C45" s="127">
        <v>0</v>
      </c>
      <c r="D45" s="127">
        <v>8108646.8300000001</v>
      </c>
      <c r="E45" s="127">
        <v>472726937.04000002</v>
      </c>
      <c r="F45" s="127">
        <v>239894.71</v>
      </c>
      <c r="G45" s="127">
        <v>0</v>
      </c>
      <c r="H45" s="134">
        <v>0</v>
      </c>
      <c r="I45" s="137">
        <v>1</v>
      </c>
    </row>
    <row r="46" spans="1:9" x14ac:dyDescent="0.25">
      <c r="A46" s="128">
        <f t="array" ref="A46">VLOOKUP(B46,'1.1'!$B$5:$V$89,21,FALSE)</f>
        <v>42</v>
      </c>
      <c r="B46" s="78" t="s">
        <v>51</v>
      </c>
      <c r="C46" s="127">
        <v>8472000</v>
      </c>
      <c r="D46" s="127">
        <v>7558330.79</v>
      </c>
      <c r="E46" s="127">
        <v>150219642.55000001</v>
      </c>
      <c r="F46" s="127">
        <v>11803.43</v>
      </c>
      <c r="G46" s="127">
        <v>0</v>
      </c>
      <c r="H46" s="134">
        <v>0</v>
      </c>
      <c r="I46" s="137">
        <v>1</v>
      </c>
    </row>
    <row r="47" spans="1:9" x14ac:dyDescent="0.25">
      <c r="A47" s="128">
        <f t="array" ref="A47">VLOOKUP(B47,'1.1'!$B$5:$V$89,21,FALSE)</f>
        <v>43</v>
      </c>
      <c r="B47" s="78" t="s">
        <v>52</v>
      </c>
      <c r="C47" s="127">
        <v>0</v>
      </c>
      <c r="D47" s="127">
        <v>4026394.2</v>
      </c>
      <c r="E47" s="127">
        <v>187991488.13999999</v>
      </c>
      <c r="F47" s="127">
        <v>376021.62</v>
      </c>
      <c r="G47" s="127">
        <v>0</v>
      </c>
      <c r="H47" s="134">
        <v>0</v>
      </c>
      <c r="I47" s="137">
        <v>1</v>
      </c>
    </row>
    <row r="48" spans="1:9" x14ac:dyDescent="0.25">
      <c r="A48" s="128">
        <f t="array" ref="A48">VLOOKUP(B48,'1.1'!$B$5:$V$89,21,FALSE)</f>
        <v>44</v>
      </c>
      <c r="B48" s="78" t="s">
        <v>53</v>
      </c>
      <c r="C48" s="127">
        <v>0</v>
      </c>
      <c r="D48" s="127">
        <v>3753174.26</v>
      </c>
      <c r="E48" s="127">
        <v>752259015.21000004</v>
      </c>
      <c r="F48" s="127">
        <v>497833.13</v>
      </c>
      <c r="G48" s="127">
        <v>0</v>
      </c>
      <c r="H48" s="134">
        <v>0</v>
      </c>
      <c r="I48" s="137">
        <v>1</v>
      </c>
    </row>
    <row r="49" spans="1:9" x14ac:dyDescent="0.25">
      <c r="A49" s="128">
        <f t="array" ref="A49">VLOOKUP(B49,'1.1'!$B$5:$V$89,21,FALSE)</f>
        <v>45</v>
      </c>
      <c r="B49" s="78" t="s">
        <v>54</v>
      </c>
      <c r="C49" s="127">
        <v>0</v>
      </c>
      <c r="D49" s="127">
        <v>6881366.3499999996</v>
      </c>
      <c r="E49" s="127">
        <v>370686190.89999998</v>
      </c>
      <c r="F49" s="127">
        <v>339126.47</v>
      </c>
      <c r="G49" s="127">
        <v>0</v>
      </c>
      <c r="H49" s="134">
        <v>0</v>
      </c>
      <c r="I49" s="137">
        <v>1</v>
      </c>
    </row>
    <row r="50" spans="1:9" x14ac:dyDescent="0.25">
      <c r="A50" s="128">
        <f t="array" ref="A50">VLOOKUP(B50,'1.1'!$B$5:$V$89,21,FALSE)</f>
        <v>46</v>
      </c>
      <c r="B50" s="78" t="s">
        <v>55</v>
      </c>
      <c r="C50" s="127">
        <v>0</v>
      </c>
      <c r="D50" s="127">
        <v>5699273.2000000002</v>
      </c>
      <c r="E50" s="127">
        <v>109930077.76000001</v>
      </c>
      <c r="F50" s="127">
        <v>1047056.25</v>
      </c>
      <c r="G50" s="127">
        <v>0</v>
      </c>
      <c r="H50" s="134">
        <v>0</v>
      </c>
      <c r="I50" s="137">
        <v>1</v>
      </c>
    </row>
    <row r="51" spans="1:9" x14ac:dyDescent="0.25">
      <c r="A51" s="128">
        <f t="array" ref="A51">VLOOKUP(B51,'1.1'!$B$5:$V$89,21,FALSE)</f>
        <v>47</v>
      </c>
      <c r="B51" s="78" t="s">
        <v>56</v>
      </c>
      <c r="C51" s="127">
        <v>0</v>
      </c>
      <c r="D51" s="127">
        <v>5624654.3200000003</v>
      </c>
      <c r="E51" s="127">
        <v>145139844.69999999</v>
      </c>
      <c r="F51" s="127">
        <v>189172.05</v>
      </c>
      <c r="G51" s="127">
        <v>119293.04</v>
      </c>
      <c r="H51" s="134">
        <v>7.9026259616224656E-2</v>
      </c>
      <c r="I51" s="137">
        <v>0</v>
      </c>
    </row>
    <row r="52" spans="1:9" x14ac:dyDescent="0.25">
      <c r="A52" s="128">
        <f t="array" ref="A52">VLOOKUP(B52,'1.1'!$B$5:$V$89,21,FALSE)</f>
        <v>48</v>
      </c>
      <c r="B52" s="78" t="s">
        <v>57</v>
      </c>
      <c r="C52" s="127">
        <v>0</v>
      </c>
      <c r="D52" s="127">
        <v>4761937.7</v>
      </c>
      <c r="E52" s="127">
        <v>348955549.06999999</v>
      </c>
      <c r="F52" s="127">
        <v>170922.65</v>
      </c>
      <c r="G52" s="127">
        <v>0</v>
      </c>
      <c r="H52" s="134">
        <v>0</v>
      </c>
      <c r="I52" s="137">
        <v>1</v>
      </c>
    </row>
    <row r="53" spans="1:9" x14ac:dyDescent="0.25">
      <c r="A53" s="128">
        <f t="array" ref="A53">VLOOKUP(B53,'1.1'!$B$5:$V$89,21,FALSE)</f>
        <v>49</v>
      </c>
      <c r="B53" s="78" t="s">
        <v>58</v>
      </c>
      <c r="C53" s="127">
        <v>0</v>
      </c>
      <c r="D53" s="127">
        <v>3355102.05</v>
      </c>
      <c r="E53" s="127">
        <v>136364997.97</v>
      </c>
      <c r="F53" s="127">
        <v>323089.75</v>
      </c>
      <c r="G53" s="127">
        <v>0</v>
      </c>
      <c r="H53" s="134">
        <v>0</v>
      </c>
      <c r="I53" s="137">
        <v>1</v>
      </c>
    </row>
    <row r="54" spans="1:9" x14ac:dyDescent="0.25">
      <c r="A54" s="128">
        <f t="array" ref="A54">VLOOKUP(B54,'1.1'!$B$5:$V$89,21,FALSE)</f>
        <v>50</v>
      </c>
      <c r="B54" s="78" t="s">
        <v>59</v>
      </c>
      <c r="C54" s="127">
        <v>0</v>
      </c>
      <c r="D54" s="127">
        <v>11881672.550000001</v>
      </c>
      <c r="E54" s="127">
        <v>62573027.68</v>
      </c>
      <c r="F54" s="127">
        <v>1449928.71</v>
      </c>
      <c r="G54" s="127">
        <v>0</v>
      </c>
      <c r="H54" s="134">
        <v>0</v>
      </c>
      <c r="I54" s="137">
        <v>1</v>
      </c>
    </row>
    <row r="55" spans="1:9" x14ac:dyDescent="0.25">
      <c r="A55" s="128">
        <f t="array" ref="A55">VLOOKUP(B55,'1.1'!$B$5:$V$89,21,FALSE)</f>
        <v>51</v>
      </c>
      <c r="B55" s="78" t="s">
        <v>60</v>
      </c>
      <c r="C55" s="127">
        <v>0</v>
      </c>
      <c r="D55" s="127">
        <v>10574501.08</v>
      </c>
      <c r="E55" s="127">
        <v>94194923.609999999</v>
      </c>
      <c r="F55" s="127">
        <v>237475.89</v>
      </c>
      <c r="G55" s="127">
        <v>0</v>
      </c>
      <c r="H55" s="134">
        <v>0</v>
      </c>
      <c r="I55" s="137">
        <v>1</v>
      </c>
    </row>
    <row r="56" spans="1:9" x14ac:dyDescent="0.25">
      <c r="A56" s="128">
        <f t="array" ref="A56">VLOOKUP(B56,'1.1'!$B$5:$V$89,21,FALSE)</f>
        <v>52</v>
      </c>
      <c r="B56" s="78" t="s">
        <v>61</v>
      </c>
      <c r="C56" s="127">
        <v>0</v>
      </c>
      <c r="D56" s="127">
        <v>9864670.3900000006</v>
      </c>
      <c r="E56" s="127">
        <v>783515816.45000005</v>
      </c>
      <c r="F56" s="127">
        <v>587300.01</v>
      </c>
      <c r="G56" s="127">
        <v>707595</v>
      </c>
      <c r="H56" s="134">
        <v>8.9121373904516105E-2</v>
      </c>
      <c r="I56" s="137">
        <v>0</v>
      </c>
    </row>
    <row r="57" spans="1:9" x14ac:dyDescent="0.25">
      <c r="A57" s="128">
        <f t="array" ref="A57">VLOOKUP(B57,'1.1'!$B$5:$V$89,21,FALSE)</f>
        <v>53</v>
      </c>
      <c r="B57" s="78" t="s">
        <v>62</v>
      </c>
      <c r="C57" s="127">
        <v>0</v>
      </c>
      <c r="D57" s="127">
        <v>9428187.6699999999</v>
      </c>
      <c r="E57" s="127">
        <v>124147373.64</v>
      </c>
      <c r="F57" s="127">
        <v>262212.77</v>
      </c>
      <c r="G57" s="127">
        <v>0</v>
      </c>
      <c r="H57" s="134">
        <v>0</v>
      </c>
      <c r="I57" s="137">
        <v>1</v>
      </c>
    </row>
    <row r="58" spans="1:9" x14ac:dyDescent="0.25">
      <c r="A58" s="128">
        <f t="array" ref="A58">VLOOKUP(B58,'1.1'!$B$5:$V$89,21,FALSE)</f>
        <v>54</v>
      </c>
      <c r="B58" s="78" t="s">
        <v>63</v>
      </c>
      <c r="C58" s="127">
        <v>0</v>
      </c>
      <c r="D58" s="127">
        <v>6877359.2599999998</v>
      </c>
      <c r="E58" s="127">
        <v>461226553.41000003</v>
      </c>
      <c r="F58" s="127">
        <v>1964333.62</v>
      </c>
      <c r="G58" s="127">
        <v>0</v>
      </c>
      <c r="H58" s="134">
        <v>0</v>
      </c>
      <c r="I58" s="137">
        <v>1</v>
      </c>
    </row>
    <row r="59" spans="1:9" x14ac:dyDescent="0.25">
      <c r="A59" s="128">
        <f t="array" ref="A59">VLOOKUP(B59,'1.1'!$B$5:$V$89,21,FALSE)</f>
        <v>55</v>
      </c>
      <c r="B59" s="78" t="s">
        <v>64</v>
      </c>
      <c r="C59" s="127">
        <v>0</v>
      </c>
      <c r="D59" s="127">
        <v>17431601.460000001</v>
      </c>
      <c r="E59" s="127">
        <v>260122822.33000001</v>
      </c>
      <c r="F59" s="127">
        <v>365267.46</v>
      </c>
      <c r="G59" s="127">
        <v>0</v>
      </c>
      <c r="H59" s="134">
        <v>0</v>
      </c>
      <c r="I59" s="137">
        <v>1</v>
      </c>
    </row>
    <row r="60" spans="1:9" x14ac:dyDescent="0.25">
      <c r="A60" s="128">
        <f t="array" ref="A60">VLOOKUP(B60,'1.1'!$B$5:$V$89,21,FALSE)</f>
        <v>56</v>
      </c>
      <c r="B60" s="78" t="s">
        <v>65</v>
      </c>
      <c r="C60" s="127">
        <v>0</v>
      </c>
      <c r="D60" s="127">
        <v>17208193.039999999</v>
      </c>
      <c r="E60" s="127">
        <v>319712896.63999999</v>
      </c>
      <c r="F60" s="127">
        <v>3246362.85</v>
      </c>
      <c r="G60" s="127">
        <v>0</v>
      </c>
      <c r="H60" s="134">
        <v>0</v>
      </c>
      <c r="I60" s="137">
        <v>1</v>
      </c>
    </row>
    <row r="61" spans="1:9" x14ac:dyDescent="0.25">
      <c r="A61" s="128">
        <f t="array" ref="A61">VLOOKUP(B61,'1.1'!$B$5:$V$89,21,FALSE)</f>
        <v>57</v>
      </c>
      <c r="B61" s="78" t="s">
        <v>66</v>
      </c>
      <c r="C61" s="127">
        <v>0</v>
      </c>
      <c r="D61" s="127">
        <v>1487935.72</v>
      </c>
      <c r="E61" s="127">
        <v>389534936.56</v>
      </c>
      <c r="F61" s="127">
        <v>627922.78</v>
      </c>
      <c r="G61" s="127">
        <v>0</v>
      </c>
      <c r="H61" s="134">
        <v>0</v>
      </c>
      <c r="I61" s="137">
        <v>1</v>
      </c>
    </row>
    <row r="62" spans="1:9" x14ac:dyDescent="0.25">
      <c r="A62" s="128">
        <f t="array" ref="A62">VLOOKUP(B62,'1.1'!$B$5:$V$89,21,FALSE)</f>
        <v>58</v>
      </c>
      <c r="B62" s="78" t="s">
        <v>67</v>
      </c>
      <c r="C62" s="127">
        <v>0</v>
      </c>
      <c r="D62" s="127">
        <v>11966327.4</v>
      </c>
      <c r="E62" s="127">
        <v>690055123.50999999</v>
      </c>
      <c r="F62" s="127">
        <v>312583.86</v>
      </c>
      <c r="G62" s="127">
        <v>0</v>
      </c>
      <c r="H62" s="134">
        <v>0</v>
      </c>
      <c r="I62" s="137">
        <v>1</v>
      </c>
    </row>
    <row r="63" spans="1:9" x14ac:dyDescent="0.25">
      <c r="A63" s="128">
        <f t="array" ref="A63">VLOOKUP(B63,'1.1'!$B$5:$V$89,21,FALSE)</f>
        <v>59</v>
      </c>
      <c r="B63" s="78" t="s">
        <v>68</v>
      </c>
      <c r="C63" s="127">
        <v>0</v>
      </c>
      <c r="D63" s="127">
        <v>6669483.0899999999</v>
      </c>
      <c r="E63" s="127">
        <v>515449448.54000002</v>
      </c>
      <c r="F63" s="127">
        <v>295956.47999999998</v>
      </c>
      <c r="G63" s="127">
        <v>0</v>
      </c>
      <c r="H63" s="134">
        <v>0</v>
      </c>
      <c r="I63" s="137">
        <v>1</v>
      </c>
    </row>
    <row r="64" spans="1:9" x14ac:dyDescent="0.25">
      <c r="A64" s="128">
        <f t="array" ref="A64">VLOOKUP(B64,'1.1'!$B$5:$V$89,21,FALSE)</f>
        <v>60</v>
      </c>
      <c r="B64" s="78" t="s">
        <v>69</v>
      </c>
      <c r="C64" s="127">
        <v>0</v>
      </c>
      <c r="D64" s="127">
        <v>16784307.550000001</v>
      </c>
      <c r="E64" s="127">
        <v>196651608.41</v>
      </c>
      <c r="F64" s="127">
        <v>150888.76999999999</v>
      </c>
      <c r="G64" s="127">
        <v>0</v>
      </c>
      <c r="H64" s="134">
        <v>0</v>
      </c>
      <c r="I64" s="137">
        <v>1</v>
      </c>
    </row>
    <row r="65" spans="1:9" x14ac:dyDescent="0.25">
      <c r="A65" s="128">
        <f t="array" ref="A65">VLOOKUP(B65,'1.1'!$B$5:$V$89,21,FALSE)</f>
        <v>61</v>
      </c>
      <c r="B65" s="78" t="s">
        <v>70</v>
      </c>
      <c r="C65" s="127">
        <v>0</v>
      </c>
      <c r="D65" s="127">
        <v>11980207.5</v>
      </c>
      <c r="E65" s="127">
        <v>198029922.69999999</v>
      </c>
      <c r="F65" s="127">
        <v>136491.28</v>
      </c>
      <c r="G65" s="127">
        <v>704376.78</v>
      </c>
      <c r="H65" s="134">
        <v>0.33518349000297237</v>
      </c>
      <c r="I65" s="137">
        <v>0</v>
      </c>
    </row>
    <row r="66" spans="1:9" x14ac:dyDescent="0.25">
      <c r="A66" s="128">
        <f t="array" ref="A66">VLOOKUP(B66,'1.1'!$B$5:$V$89,21,FALSE)</f>
        <v>62</v>
      </c>
      <c r="B66" s="78" t="s">
        <v>71</v>
      </c>
      <c r="C66" s="127">
        <v>0</v>
      </c>
      <c r="D66" s="127">
        <v>3687839.77</v>
      </c>
      <c r="E66" s="127">
        <v>469023996.99000001</v>
      </c>
      <c r="F66" s="127">
        <v>80071.14</v>
      </c>
      <c r="G66" s="127">
        <v>0</v>
      </c>
      <c r="H66" s="134">
        <v>0</v>
      </c>
      <c r="I66" s="137">
        <v>1</v>
      </c>
    </row>
    <row r="67" spans="1:9" x14ac:dyDescent="0.25">
      <c r="A67" s="128">
        <f t="array" ref="A67">VLOOKUP(B67,'1.1'!$B$5:$V$89,21,FALSE)</f>
        <v>63</v>
      </c>
      <c r="B67" s="78" t="s">
        <v>72</v>
      </c>
      <c r="C67" s="127">
        <v>0</v>
      </c>
      <c r="D67" s="127">
        <v>777380.77</v>
      </c>
      <c r="E67" s="127">
        <v>87835479.489999995</v>
      </c>
      <c r="F67" s="127">
        <v>18750.099999999999</v>
      </c>
      <c r="G67" s="127">
        <v>0</v>
      </c>
      <c r="H67" s="134">
        <v>0</v>
      </c>
      <c r="I67" s="137">
        <v>1</v>
      </c>
    </row>
    <row r="68" spans="1:9" x14ac:dyDescent="0.25">
      <c r="A68" s="128">
        <f t="array" ref="A68">VLOOKUP(B68,'1.1'!$B$5:$V$89,21,FALSE)</f>
        <v>64</v>
      </c>
      <c r="B68" s="78" t="s">
        <v>73</v>
      </c>
      <c r="C68" s="127">
        <v>297363.73</v>
      </c>
      <c r="D68" s="127">
        <v>11288694.449999999</v>
      </c>
      <c r="E68" s="127">
        <v>176856942.72</v>
      </c>
      <c r="F68" s="127">
        <v>711479.97</v>
      </c>
      <c r="G68" s="127">
        <v>0</v>
      </c>
      <c r="H68" s="134">
        <v>0</v>
      </c>
      <c r="I68" s="137">
        <v>1</v>
      </c>
    </row>
    <row r="69" spans="1:9" x14ac:dyDescent="0.25">
      <c r="A69" s="128">
        <f t="array" ref="A69">VLOOKUP(B69,'1.1'!$B$5:$V$89,21,FALSE)</f>
        <v>65</v>
      </c>
      <c r="B69" s="78" t="s">
        <v>74</v>
      </c>
      <c r="C69" s="127">
        <v>0</v>
      </c>
      <c r="D69" s="127">
        <v>9504753.7300000004</v>
      </c>
      <c r="E69" s="127">
        <v>312709154.97000003</v>
      </c>
      <c r="F69" s="127">
        <v>77401.39</v>
      </c>
      <c r="G69" s="127">
        <v>0</v>
      </c>
      <c r="H69" s="134">
        <v>0</v>
      </c>
      <c r="I69" s="137">
        <v>1</v>
      </c>
    </row>
    <row r="70" spans="1:9" x14ac:dyDescent="0.25">
      <c r="A70" s="128">
        <f t="array" ref="A70">VLOOKUP(B70,'1.1'!$B$5:$V$89,21,FALSE)</f>
        <v>66</v>
      </c>
      <c r="B70" s="78" t="s">
        <v>75</v>
      </c>
      <c r="C70" s="127">
        <v>0</v>
      </c>
      <c r="D70" s="127">
        <v>7665144.7800000003</v>
      </c>
      <c r="E70" s="127">
        <v>166862968.28999999</v>
      </c>
      <c r="F70" s="127">
        <v>400.05</v>
      </c>
      <c r="G70" s="127">
        <v>134462.89000000001</v>
      </c>
      <c r="H70" s="134">
        <v>7.7043508591371435E-2</v>
      </c>
      <c r="I70" s="137">
        <v>0</v>
      </c>
    </row>
    <row r="71" spans="1:9" x14ac:dyDescent="0.25">
      <c r="A71" s="128">
        <f t="array" ref="A71">VLOOKUP(B71,'1.1'!$B$5:$V$89,21,FALSE)</f>
        <v>67</v>
      </c>
      <c r="B71" s="78" t="s">
        <v>76</v>
      </c>
      <c r="C71" s="127">
        <v>3890364.44</v>
      </c>
      <c r="D71" s="127">
        <v>7263575.3200000003</v>
      </c>
      <c r="E71" s="127">
        <v>504265018.66000003</v>
      </c>
      <c r="F71" s="127">
        <v>815364.38</v>
      </c>
      <c r="G71" s="127">
        <v>0</v>
      </c>
      <c r="H71" s="134">
        <v>0</v>
      </c>
      <c r="I71" s="137">
        <v>1</v>
      </c>
    </row>
    <row r="72" spans="1:9" x14ac:dyDescent="0.25">
      <c r="A72" s="128">
        <f t="array" ref="A72">VLOOKUP(B72,'1.1'!$B$5:$V$89,21,FALSE)</f>
        <v>68</v>
      </c>
      <c r="B72" s="78" t="s">
        <v>77</v>
      </c>
      <c r="C72" s="127">
        <v>0</v>
      </c>
      <c r="D72" s="127">
        <v>5930070.1600000001</v>
      </c>
      <c r="E72" s="127">
        <v>108760576.56999999</v>
      </c>
      <c r="F72" s="127">
        <v>96681.86</v>
      </c>
      <c r="G72" s="127">
        <v>0</v>
      </c>
      <c r="H72" s="134">
        <v>0</v>
      </c>
      <c r="I72" s="137">
        <v>1</v>
      </c>
    </row>
    <row r="73" spans="1:9" x14ac:dyDescent="0.25">
      <c r="A73" s="128">
        <f t="array" ref="A73">VLOOKUP(B73,'1.1'!$B$5:$V$89,21,FALSE)</f>
        <v>69</v>
      </c>
      <c r="B73" s="78" t="s">
        <v>78</v>
      </c>
      <c r="C73" s="127">
        <v>0</v>
      </c>
      <c r="D73" s="127">
        <v>3181388.31</v>
      </c>
      <c r="E73" s="127">
        <v>333438947.25999999</v>
      </c>
      <c r="F73" s="127">
        <v>168538.88</v>
      </c>
      <c r="G73" s="127">
        <v>0</v>
      </c>
      <c r="H73" s="134">
        <v>0</v>
      </c>
      <c r="I73" s="137">
        <v>1</v>
      </c>
    </row>
    <row r="74" spans="1:9" x14ac:dyDescent="0.25">
      <c r="A74" s="128">
        <f t="array" ref="A74">VLOOKUP(B74,'1.1'!$B$5:$V$89,21,FALSE)</f>
        <v>70</v>
      </c>
      <c r="B74" s="78" t="s">
        <v>79</v>
      </c>
      <c r="C74" s="127">
        <v>2990000</v>
      </c>
      <c r="D74" s="127">
        <v>8922567.4299999997</v>
      </c>
      <c r="E74" s="127">
        <v>119430981.41</v>
      </c>
      <c r="F74" s="127">
        <v>615427.29</v>
      </c>
      <c r="G74" s="127">
        <v>113148.19</v>
      </c>
      <c r="H74" s="134">
        <v>8.5744974171769503E-2</v>
      </c>
      <c r="I74" s="137">
        <v>0</v>
      </c>
    </row>
    <row r="75" spans="1:9" x14ac:dyDescent="0.25">
      <c r="A75" s="128">
        <f t="array" ref="A75">VLOOKUP(B75,'1.1'!$B$5:$V$89,21,FALSE)</f>
        <v>71</v>
      </c>
      <c r="B75" s="78" t="s">
        <v>80</v>
      </c>
      <c r="C75" s="127">
        <v>0</v>
      </c>
      <c r="D75" s="127">
        <v>1230774.43</v>
      </c>
      <c r="E75" s="127">
        <v>354731246.31999999</v>
      </c>
      <c r="F75" s="127">
        <v>65330.87</v>
      </c>
      <c r="G75" s="127">
        <v>0</v>
      </c>
      <c r="H75" s="134">
        <v>0</v>
      </c>
      <c r="I75" s="137">
        <v>1</v>
      </c>
    </row>
    <row r="76" spans="1:9" x14ac:dyDescent="0.25">
      <c r="A76" s="128">
        <f t="array" ref="A76">VLOOKUP(B76,'1.1'!$B$5:$V$89,21,FALSE)</f>
        <v>72</v>
      </c>
      <c r="B76" s="78" t="s">
        <v>81</v>
      </c>
      <c r="C76" s="127">
        <v>0</v>
      </c>
      <c r="D76" s="127">
        <v>5666921.0099999998</v>
      </c>
      <c r="E76" s="127">
        <v>253374908.97</v>
      </c>
      <c r="F76" s="127">
        <v>965549.44</v>
      </c>
      <c r="G76" s="127">
        <v>0</v>
      </c>
      <c r="H76" s="134">
        <v>0</v>
      </c>
      <c r="I76" s="137">
        <v>1</v>
      </c>
    </row>
    <row r="77" spans="1:9" x14ac:dyDescent="0.25">
      <c r="A77" s="128">
        <f t="array" ref="A77">VLOOKUP(B77,'1.1'!$B$5:$V$89,21,FALSE)</f>
        <v>73</v>
      </c>
      <c r="B77" s="78" t="s">
        <v>82</v>
      </c>
      <c r="C77" s="127">
        <v>0</v>
      </c>
      <c r="D77" s="127">
        <v>6729801.4400000004</v>
      </c>
      <c r="E77" s="127">
        <v>209308921.80000001</v>
      </c>
      <c r="F77" s="127">
        <v>164140.82</v>
      </c>
      <c r="G77" s="127">
        <v>0</v>
      </c>
      <c r="H77" s="134">
        <v>0</v>
      </c>
      <c r="I77" s="137">
        <v>1</v>
      </c>
    </row>
    <row r="78" spans="1:9" x14ac:dyDescent="0.25">
      <c r="A78" s="128">
        <f t="array" ref="A78">VLOOKUP(B78,'1.1'!$B$5:$V$89,21,FALSE)</f>
        <v>74</v>
      </c>
      <c r="B78" s="78" t="s">
        <v>83</v>
      </c>
      <c r="C78" s="127">
        <v>0</v>
      </c>
      <c r="D78" s="127">
        <v>10952936.859999999</v>
      </c>
      <c r="E78" s="127">
        <v>307138380.25</v>
      </c>
      <c r="F78" s="127">
        <v>5.75</v>
      </c>
      <c r="G78" s="127">
        <v>0</v>
      </c>
      <c r="H78" s="134">
        <v>0</v>
      </c>
      <c r="I78" s="137">
        <v>1</v>
      </c>
    </row>
    <row r="79" spans="1:9" x14ac:dyDescent="0.25">
      <c r="A79" s="128">
        <f t="array" ref="A79">VLOOKUP(B79,'1.1'!$B$5:$V$89,21,FALSE)</f>
        <v>75</v>
      </c>
      <c r="B79" s="78" t="s">
        <v>84</v>
      </c>
      <c r="C79" s="127">
        <v>0</v>
      </c>
      <c r="D79" s="127">
        <v>7462030.4199999999</v>
      </c>
      <c r="E79" s="127">
        <v>274184290.57999998</v>
      </c>
      <c r="F79" s="127">
        <v>0.1</v>
      </c>
      <c r="G79" s="127">
        <v>0</v>
      </c>
      <c r="H79" s="134">
        <v>0</v>
      </c>
      <c r="I79" s="137">
        <v>1</v>
      </c>
    </row>
    <row r="80" spans="1:9" x14ac:dyDescent="0.25">
      <c r="A80" s="128">
        <f t="array" ref="A80">VLOOKUP(B80,'1.1'!$B$5:$V$89,21,FALSE)</f>
        <v>76</v>
      </c>
      <c r="B80" s="78" t="s">
        <v>85</v>
      </c>
      <c r="C80" s="127">
        <v>0</v>
      </c>
      <c r="D80" s="127">
        <v>5424053.0800000001</v>
      </c>
      <c r="E80" s="127">
        <v>347816473.35000002</v>
      </c>
      <c r="F80" s="127">
        <v>716705.16</v>
      </c>
      <c r="G80" s="127">
        <v>0</v>
      </c>
      <c r="H80" s="134">
        <v>0</v>
      </c>
      <c r="I80" s="137">
        <v>1</v>
      </c>
    </row>
    <row r="81" spans="1:9" x14ac:dyDescent="0.25">
      <c r="A81" s="128">
        <f t="array" ref="A81">VLOOKUP(B81,'1.1'!$B$5:$V$89,21,FALSE)</f>
        <v>77</v>
      </c>
      <c r="B81" s="78" t="s">
        <v>86</v>
      </c>
      <c r="C81" s="127">
        <v>0</v>
      </c>
      <c r="D81" s="127">
        <v>16123471.029999999</v>
      </c>
      <c r="E81" s="127">
        <v>837894376.37</v>
      </c>
      <c r="F81" s="127">
        <v>11787995.07</v>
      </c>
      <c r="G81" s="127">
        <v>0</v>
      </c>
      <c r="H81" s="134">
        <v>0</v>
      </c>
      <c r="I81" s="137">
        <v>1</v>
      </c>
    </row>
    <row r="82" spans="1:9" x14ac:dyDescent="0.25">
      <c r="A82" s="128">
        <f t="array" ref="A82">VLOOKUP(B82,'1.1'!$B$5:$V$89,21,FALSE)</f>
        <v>78</v>
      </c>
      <c r="B82" s="78" t="s">
        <v>87</v>
      </c>
      <c r="C82" s="127">
        <v>0</v>
      </c>
      <c r="D82" s="127">
        <v>4925764.7699999996</v>
      </c>
      <c r="E82" s="127">
        <v>900975636.74000001</v>
      </c>
      <c r="F82" s="127">
        <v>273687.55</v>
      </c>
      <c r="G82" s="127">
        <v>0</v>
      </c>
      <c r="H82" s="134">
        <v>0</v>
      </c>
      <c r="I82" s="137">
        <v>1</v>
      </c>
    </row>
    <row r="83" spans="1:9" x14ac:dyDescent="0.25">
      <c r="A83" s="128">
        <f t="array" ref="A83">VLOOKUP(B83,'1.1'!$B$5:$V$89,21,FALSE)</f>
        <v>79</v>
      </c>
      <c r="B83" s="78" t="s">
        <v>88</v>
      </c>
      <c r="C83" s="127">
        <v>0</v>
      </c>
      <c r="D83" s="127">
        <v>3412677.41</v>
      </c>
      <c r="E83" s="127">
        <v>22579107.780000001</v>
      </c>
      <c r="F83" s="127">
        <v>61248.1</v>
      </c>
      <c r="G83" s="127">
        <v>0</v>
      </c>
      <c r="H83" s="134">
        <v>0</v>
      </c>
      <c r="I83" s="137">
        <v>1</v>
      </c>
    </row>
    <row r="84" spans="1:9" x14ac:dyDescent="0.25">
      <c r="A84" s="128">
        <f t="array" ref="A84">VLOOKUP(B84,'1.1'!$B$5:$V$89,21,FALSE)</f>
        <v>80</v>
      </c>
      <c r="B84" s="78" t="s">
        <v>89</v>
      </c>
      <c r="C84" s="127">
        <v>0</v>
      </c>
      <c r="D84" s="127">
        <v>10782779.57</v>
      </c>
      <c r="E84" s="127">
        <v>15127026.92</v>
      </c>
      <c r="F84" s="127">
        <v>667827.62</v>
      </c>
      <c r="G84" s="127">
        <v>0</v>
      </c>
      <c r="H84" s="134">
        <v>0</v>
      </c>
      <c r="I84" s="137">
        <v>1</v>
      </c>
    </row>
    <row r="85" spans="1:9" x14ac:dyDescent="0.25">
      <c r="A85" s="128">
        <f t="array" ref="A85">VLOOKUP(B85,'1.1'!$B$5:$V$89,21,FALSE)</f>
        <v>81</v>
      </c>
      <c r="B85" s="78" t="s">
        <v>90</v>
      </c>
      <c r="C85" s="127">
        <v>0</v>
      </c>
      <c r="D85" s="127">
        <v>1373768.42</v>
      </c>
      <c r="E85" s="127">
        <v>32083300.100000001</v>
      </c>
      <c r="F85" s="127">
        <v>49345.78</v>
      </c>
      <c r="G85" s="127">
        <v>0</v>
      </c>
      <c r="H85" s="134">
        <v>0</v>
      </c>
      <c r="I85" s="137">
        <v>1</v>
      </c>
    </row>
    <row r="86" spans="1:9" ht="24.75" x14ac:dyDescent="0.25">
      <c r="A86" s="128">
        <f t="array" ref="A86">VLOOKUP(B86,'1.1'!$B$5:$V$89,21,FALSE)</f>
        <v>82</v>
      </c>
      <c r="B86" s="78" t="s">
        <v>91</v>
      </c>
      <c r="C86" s="127">
        <v>0</v>
      </c>
      <c r="D86" s="127">
        <v>2376842.02</v>
      </c>
      <c r="E86" s="127">
        <v>144098700.56999999</v>
      </c>
      <c r="F86" s="127">
        <v>45921.3</v>
      </c>
      <c r="G86" s="127">
        <v>152932.72</v>
      </c>
      <c r="H86" s="134">
        <v>0.1043756429534537</v>
      </c>
      <c r="I86" s="137">
        <v>0</v>
      </c>
    </row>
    <row r="87" spans="1:9" x14ac:dyDescent="0.25">
      <c r="A87" s="128">
        <f t="array" ref="A87">VLOOKUP(B87,'1.1'!$B$5:$V$89,21,FALSE)</f>
        <v>83</v>
      </c>
      <c r="B87" s="78" t="s">
        <v>92</v>
      </c>
      <c r="C87" s="127">
        <v>8063705.8499999996</v>
      </c>
      <c r="D87" s="127">
        <v>5002629.13</v>
      </c>
      <c r="E87" s="127">
        <v>294313601.14999998</v>
      </c>
      <c r="F87" s="127">
        <v>451586.07</v>
      </c>
      <c r="G87" s="127">
        <v>0</v>
      </c>
      <c r="H87" s="134">
        <v>0</v>
      </c>
      <c r="I87" s="137">
        <v>1</v>
      </c>
    </row>
    <row r="88" spans="1:9" ht="24.75" x14ac:dyDescent="0.25">
      <c r="A88" s="128">
        <f t="array" ref="A88">VLOOKUP(B88,'1.1'!$B$5:$V$89,21,FALSE)</f>
        <v>84</v>
      </c>
      <c r="B88" s="78" t="s">
        <v>93</v>
      </c>
      <c r="C88" s="127">
        <v>0</v>
      </c>
      <c r="D88" s="127">
        <v>7321873.0700000003</v>
      </c>
      <c r="E88" s="127">
        <v>94982155.709999993</v>
      </c>
      <c r="F88" s="127">
        <v>353575.5</v>
      </c>
      <c r="G88" s="127">
        <v>0</v>
      </c>
      <c r="H88" s="134">
        <v>0</v>
      </c>
      <c r="I88" s="137">
        <v>1</v>
      </c>
    </row>
    <row r="89" spans="1:9" ht="15.75" thickBot="1" x14ac:dyDescent="0.3">
      <c r="A89" s="128">
        <f t="array" ref="A89">VLOOKUP(B89,'1.1'!$B$5:$V$89,21,FALSE)</f>
        <v>85</v>
      </c>
      <c r="B89" s="78" t="s">
        <v>94</v>
      </c>
      <c r="C89" s="127">
        <v>0</v>
      </c>
      <c r="D89" s="127">
        <v>8158502.7800000003</v>
      </c>
      <c r="E89" s="127">
        <v>253577396.06</v>
      </c>
      <c r="F89" s="127">
        <v>2265395.9500000002</v>
      </c>
      <c r="G89" s="127">
        <v>0</v>
      </c>
      <c r="H89" s="134">
        <v>0</v>
      </c>
      <c r="I89" s="138">
        <v>1</v>
      </c>
    </row>
  </sheetData>
  <autoFilter ref="A3:I3">
    <sortState ref="A5:I90">
      <sortCondition ref="A4:A90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93"/>
  <sheetViews>
    <sheetView zoomScale="120" zoomScaleNormal="120" zoomScalePageLayoutView="120" workbookViewId="0">
      <selection activeCell="D56" sqref="D56"/>
    </sheetView>
  </sheetViews>
  <sheetFormatPr defaultColWidth="8.875" defaultRowHeight="15" x14ac:dyDescent="0.25"/>
  <cols>
    <col min="1" max="1" width="8.875" style="122"/>
    <col min="2" max="2" width="42.125" style="122" customWidth="1"/>
    <col min="3" max="3" width="20.875" style="122" customWidth="1"/>
    <col min="4" max="4" width="26" style="122" customWidth="1"/>
    <col min="5" max="6" width="20.625" style="122" customWidth="1"/>
    <col min="7" max="7" width="9.125" style="122" customWidth="1"/>
    <col min="8" max="8" width="0" style="122" hidden="1" customWidth="1"/>
    <col min="9" max="9" width="21.375" style="122" hidden="1" customWidth="1"/>
    <col min="10" max="10" width="21.625" style="122" hidden="1" customWidth="1"/>
    <col min="11" max="11" width="18.125" style="122" hidden="1" customWidth="1"/>
    <col min="12" max="16384" width="8.875" style="122"/>
  </cols>
  <sheetData>
    <row r="1" spans="1:11" ht="36" customHeight="1" x14ac:dyDescent="0.25">
      <c r="B1" s="271" t="s">
        <v>200</v>
      </c>
      <c r="C1" s="271"/>
      <c r="D1" s="271"/>
      <c r="E1" s="271"/>
      <c r="F1" s="271"/>
    </row>
    <row r="2" spans="1:11" ht="9" customHeight="1" thickBot="1" x14ac:dyDescent="0.3"/>
    <row r="3" spans="1:11" ht="45" x14ac:dyDescent="0.25">
      <c r="A3" s="123" t="s">
        <v>1</v>
      </c>
      <c r="B3" s="123" t="s">
        <v>96</v>
      </c>
      <c r="C3" s="124" t="s">
        <v>201</v>
      </c>
      <c r="D3" s="124" t="s">
        <v>203</v>
      </c>
      <c r="E3" s="210" t="s">
        <v>202</v>
      </c>
      <c r="F3" s="135" t="s">
        <v>6</v>
      </c>
    </row>
    <row r="4" spans="1:11" hidden="1" x14ac:dyDescent="0.25">
      <c r="A4" s="125">
        <v>1</v>
      </c>
      <c r="B4" s="125">
        <v>2</v>
      </c>
      <c r="C4" s="125">
        <v>3</v>
      </c>
      <c r="D4" s="125">
        <v>4</v>
      </c>
      <c r="E4" s="133" t="s">
        <v>171</v>
      </c>
      <c r="F4" s="205">
        <v>6</v>
      </c>
    </row>
    <row r="5" spans="1:11" hidden="1" x14ac:dyDescent="0.25">
      <c r="A5" s="128">
        <f t="array" ref="A5">VLOOKUP(B5,'1.1'!$B$5:$V$89,21,FALSE)</f>
        <v>1</v>
      </c>
      <c r="B5" s="207" t="s">
        <v>10</v>
      </c>
      <c r="C5" s="211">
        <v>233</v>
      </c>
      <c r="D5" s="127">
        <v>91572.1</v>
      </c>
      <c r="E5" s="134">
        <f t="shared" ref="E5:E68" si="0">D5/C5</f>
        <v>393.01330472103007</v>
      </c>
      <c r="F5" s="213">
        <f>IF(E5&lt;=$E$90,1,IF(E5/$E$90&gt;1.1,0,0.5))</f>
        <v>1</v>
      </c>
    </row>
    <row r="6" spans="1:11" hidden="1" x14ac:dyDescent="0.25">
      <c r="A6" s="128">
        <f t="array" ref="A6">VLOOKUP(B6,'1.1'!$B$5:$V$89,21,FALSE)</f>
        <v>2</v>
      </c>
      <c r="B6" s="207" t="s">
        <v>11</v>
      </c>
      <c r="C6" s="211">
        <v>218</v>
      </c>
      <c r="D6" s="127">
        <v>106323.1</v>
      </c>
      <c r="E6" s="134">
        <f t="shared" si="0"/>
        <v>487.72064220183489</v>
      </c>
      <c r="F6" s="213">
        <f t="shared" ref="F6:F69" si="1">IF(E6&lt;=$E$90,1,IF(E6/$E$90&gt;1.1,0,0.5))</f>
        <v>1</v>
      </c>
      <c r="H6" s="128">
        <v>1</v>
      </c>
      <c r="I6" s="128" t="s">
        <v>126</v>
      </c>
      <c r="J6" s="127">
        <v>119268632.29000001</v>
      </c>
      <c r="K6" s="147">
        <f>ROUND(J6,0)/1000</f>
        <v>119268.632</v>
      </c>
    </row>
    <row r="7" spans="1:11" hidden="1" x14ac:dyDescent="0.25">
      <c r="A7" s="128">
        <f t="array" ref="A7">VLOOKUP(B7,'1.1'!$B$5:$V$89,21,FALSE)</f>
        <v>3</v>
      </c>
      <c r="B7" s="207" t="s">
        <v>12</v>
      </c>
      <c r="C7" s="211">
        <v>759</v>
      </c>
      <c r="D7" s="127">
        <v>342632.6</v>
      </c>
      <c r="E7" s="134">
        <f t="shared" si="0"/>
        <v>451.42635046113304</v>
      </c>
      <c r="F7" s="213">
        <f t="shared" si="1"/>
        <v>1</v>
      </c>
      <c r="H7" s="128">
        <v>2</v>
      </c>
      <c r="I7" s="128" t="s">
        <v>198</v>
      </c>
      <c r="J7" s="127">
        <v>69051726.109999999</v>
      </c>
      <c r="K7" s="147">
        <f t="shared" ref="K7:K8" si="2">ROUND(J7,0)/1000</f>
        <v>69051.725999999995</v>
      </c>
    </row>
    <row r="8" spans="1:11" hidden="1" x14ac:dyDescent="0.25">
      <c r="A8" s="128">
        <f t="array" ref="A8">VLOOKUP(B8,'1.1'!$B$5:$V$89,21,FALSE)</f>
        <v>4</v>
      </c>
      <c r="B8" s="207" t="s">
        <v>13</v>
      </c>
      <c r="C8" s="211">
        <v>445</v>
      </c>
      <c r="D8" s="127">
        <v>241004.1</v>
      </c>
      <c r="E8" s="134">
        <f t="shared" si="0"/>
        <v>541.58224719101122</v>
      </c>
      <c r="F8" s="213">
        <f t="shared" si="1"/>
        <v>1</v>
      </c>
      <c r="H8" s="128">
        <v>3</v>
      </c>
      <c r="I8" s="128" t="s">
        <v>199</v>
      </c>
      <c r="J8" s="127">
        <v>27257378.609999999</v>
      </c>
      <c r="K8" s="147">
        <f t="shared" si="2"/>
        <v>27257.379000000001</v>
      </c>
    </row>
    <row r="9" spans="1:11" hidden="1" x14ac:dyDescent="0.25">
      <c r="A9" s="128">
        <f t="array" ref="A9">VLOOKUP(B9,'1.1'!$B$5:$V$89,21,FALSE)</f>
        <v>5</v>
      </c>
      <c r="B9" s="207" t="s">
        <v>14</v>
      </c>
      <c r="C9" s="211">
        <v>699</v>
      </c>
      <c r="D9" s="127">
        <v>313157.7</v>
      </c>
      <c r="E9" s="134">
        <f t="shared" si="0"/>
        <v>448.00815450643779</v>
      </c>
      <c r="F9" s="213">
        <f t="shared" si="1"/>
        <v>1</v>
      </c>
    </row>
    <row r="10" spans="1:11" hidden="1" x14ac:dyDescent="0.25">
      <c r="A10" s="128">
        <f t="array" ref="A10">VLOOKUP(B10,'1.1'!$B$5:$V$89,21,FALSE)</f>
        <v>6</v>
      </c>
      <c r="B10" s="207" t="s">
        <v>15</v>
      </c>
      <c r="C10" s="211">
        <v>133</v>
      </c>
      <c r="D10" s="127">
        <v>68356.599999999991</v>
      </c>
      <c r="E10" s="134">
        <f t="shared" si="0"/>
        <v>513.95939849624051</v>
      </c>
      <c r="F10" s="213">
        <f t="shared" si="1"/>
        <v>1</v>
      </c>
    </row>
    <row r="11" spans="1:11" hidden="1" x14ac:dyDescent="0.25">
      <c r="A11" s="128">
        <f t="array" ref="A11">VLOOKUP(B11,'1.1'!$B$5:$V$89,21,FALSE)</f>
        <v>7</v>
      </c>
      <c r="B11" s="207" t="s">
        <v>16</v>
      </c>
      <c r="C11" s="211">
        <v>220</v>
      </c>
      <c r="D11" s="127">
        <v>107298.59999999999</v>
      </c>
      <c r="E11" s="134">
        <f t="shared" si="0"/>
        <v>487.72090909090906</v>
      </c>
      <c r="F11" s="213">
        <f t="shared" si="1"/>
        <v>1</v>
      </c>
    </row>
    <row r="12" spans="1:11" hidden="1" x14ac:dyDescent="0.25">
      <c r="A12" s="128">
        <f t="array" ref="A12">VLOOKUP(B12,'1.1'!$B$5:$V$89,21,FALSE)</f>
        <v>8</v>
      </c>
      <c r="B12" s="207" t="s">
        <v>17</v>
      </c>
      <c r="C12" s="211">
        <v>214</v>
      </c>
      <c r="D12" s="127">
        <v>95782.3</v>
      </c>
      <c r="E12" s="134">
        <f t="shared" si="0"/>
        <v>447.58084112149533</v>
      </c>
      <c r="F12" s="213">
        <f t="shared" si="1"/>
        <v>1</v>
      </c>
    </row>
    <row r="13" spans="1:11" hidden="1" x14ac:dyDescent="0.25">
      <c r="A13" s="128">
        <f t="array" ref="A13">VLOOKUP(B13,'1.1'!$B$5:$V$89,21,FALSE)</f>
        <v>9</v>
      </c>
      <c r="B13" s="207" t="s">
        <v>18</v>
      </c>
      <c r="C13" s="211">
        <v>201</v>
      </c>
      <c r="D13" s="127">
        <v>149735.4</v>
      </c>
      <c r="E13" s="134">
        <f t="shared" si="0"/>
        <v>744.95223880597007</v>
      </c>
      <c r="F13" s="213">
        <f t="shared" si="1"/>
        <v>0</v>
      </c>
    </row>
    <row r="14" spans="1:11" hidden="1" x14ac:dyDescent="0.25">
      <c r="A14" s="128">
        <f t="array" ref="A14">VLOOKUP(B14,'1.1'!$B$5:$V$89,21,FALSE)</f>
        <v>10</v>
      </c>
      <c r="B14" s="207" t="s">
        <v>19</v>
      </c>
      <c r="C14" s="211">
        <v>450</v>
      </c>
      <c r="D14" s="127">
        <v>269881.40000000002</v>
      </c>
      <c r="E14" s="134">
        <f t="shared" si="0"/>
        <v>599.73644444444449</v>
      </c>
      <c r="F14" s="213">
        <f t="shared" si="1"/>
        <v>0.5</v>
      </c>
    </row>
    <row r="15" spans="1:11" hidden="1" x14ac:dyDescent="0.25">
      <c r="A15" s="128">
        <f t="array" ref="A15">VLOOKUP(B15,'1.1'!$B$5:$V$89,21,FALSE)</f>
        <v>11</v>
      </c>
      <c r="B15" s="207" t="s">
        <v>20</v>
      </c>
      <c r="C15" s="211">
        <v>323</v>
      </c>
      <c r="D15" s="127">
        <v>245678</v>
      </c>
      <c r="E15" s="134">
        <f t="shared" si="0"/>
        <v>760.61300309597527</v>
      </c>
      <c r="F15" s="213">
        <f t="shared" si="1"/>
        <v>0</v>
      </c>
    </row>
    <row r="16" spans="1:11" hidden="1" x14ac:dyDescent="0.25">
      <c r="A16" s="128">
        <f t="array" ref="A16">VLOOKUP(B16,'1.1'!$B$5:$V$89,21,FALSE)</f>
        <v>12</v>
      </c>
      <c r="B16" s="207" t="s">
        <v>21</v>
      </c>
      <c r="C16" s="211">
        <v>331</v>
      </c>
      <c r="D16" s="127">
        <v>129160.4</v>
      </c>
      <c r="E16" s="134">
        <f t="shared" si="0"/>
        <v>390.21268882175224</v>
      </c>
      <c r="F16" s="213">
        <f t="shared" si="1"/>
        <v>1</v>
      </c>
    </row>
    <row r="17" spans="1:6" hidden="1" x14ac:dyDescent="0.25">
      <c r="A17" s="128">
        <f t="array" ref="A17">VLOOKUP(B17,'1.1'!$B$5:$V$89,21,FALSE)</f>
        <v>13</v>
      </c>
      <c r="B17" s="207" t="s">
        <v>22</v>
      </c>
      <c r="C17" s="211">
        <v>596</v>
      </c>
      <c r="D17" s="127">
        <v>223489</v>
      </c>
      <c r="E17" s="134">
        <f t="shared" si="0"/>
        <v>374.98154362416108</v>
      </c>
      <c r="F17" s="213">
        <f t="shared" si="1"/>
        <v>1</v>
      </c>
    </row>
    <row r="18" spans="1:6" hidden="1" x14ac:dyDescent="0.25">
      <c r="A18" s="128">
        <f t="array" ref="A18">VLOOKUP(B18,'1.1'!$B$5:$V$89,21,FALSE)</f>
        <v>14</v>
      </c>
      <c r="B18" s="207" t="s">
        <v>23</v>
      </c>
      <c r="C18" s="211">
        <v>415</v>
      </c>
      <c r="D18" s="127">
        <v>353185.29999999993</v>
      </c>
      <c r="E18" s="134">
        <f t="shared" si="0"/>
        <v>851.04891566265042</v>
      </c>
      <c r="F18" s="213">
        <f t="shared" si="1"/>
        <v>0</v>
      </c>
    </row>
    <row r="19" spans="1:6" hidden="1" x14ac:dyDescent="0.25">
      <c r="A19" s="128">
        <f t="array" ref="A19">VLOOKUP(B19,'1.1'!$B$5:$V$89,21,FALSE)</f>
        <v>15</v>
      </c>
      <c r="B19" s="207" t="s">
        <v>24</v>
      </c>
      <c r="C19" s="211">
        <v>272</v>
      </c>
      <c r="D19" s="127">
        <v>133867</v>
      </c>
      <c r="E19" s="134">
        <f t="shared" si="0"/>
        <v>492.15808823529414</v>
      </c>
      <c r="F19" s="213">
        <f t="shared" si="1"/>
        <v>1</v>
      </c>
    </row>
    <row r="20" spans="1:6" hidden="1" x14ac:dyDescent="0.25">
      <c r="A20" s="128">
        <f t="array" ref="A20">VLOOKUP(B20,'1.1'!$B$5:$V$89,21,FALSE)</f>
        <v>16</v>
      </c>
      <c r="B20" s="207" t="s">
        <v>25</v>
      </c>
      <c r="C20" s="211">
        <v>660</v>
      </c>
      <c r="D20" s="127">
        <v>497374.30000000005</v>
      </c>
      <c r="E20" s="134">
        <f t="shared" si="0"/>
        <v>753.59742424242427</v>
      </c>
      <c r="F20" s="213">
        <f t="shared" si="1"/>
        <v>0</v>
      </c>
    </row>
    <row r="21" spans="1:6" hidden="1" x14ac:dyDescent="0.25">
      <c r="A21" s="128">
        <f t="array" ref="A21">VLOOKUP(B21,'1.1'!$B$5:$V$89,21,FALSE)</f>
        <v>17</v>
      </c>
      <c r="B21" s="207" t="s">
        <v>26</v>
      </c>
      <c r="C21" s="211">
        <v>287</v>
      </c>
      <c r="D21" s="127">
        <v>171243.8</v>
      </c>
      <c r="E21" s="134">
        <f t="shared" si="0"/>
        <v>596.66829268292679</v>
      </c>
      <c r="F21" s="213">
        <f t="shared" si="1"/>
        <v>0.5</v>
      </c>
    </row>
    <row r="22" spans="1:6" hidden="1" x14ac:dyDescent="0.25">
      <c r="A22" s="128">
        <f t="array" ref="A22">VLOOKUP(B22,'1.1'!$B$5:$V$89,21,FALSE)</f>
        <v>18</v>
      </c>
      <c r="B22" s="207" t="s">
        <v>27</v>
      </c>
      <c r="C22" s="211">
        <v>446</v>
      </c>
      <c r="D22" s="127">
        <v>191021.9</v>
      </c>
      <c r="E22" s="134">
        <f t="shared" si="0"/>
        <v>428.3002242152466</v>
      </c>
      <c r="F22" s="213">
        <f t="shared" si="1"/>
        <v>1</v>
      </c>
    </row>
    <row r="23" spans="1:6" hidden="1" x14ac:dyDescent="0.25">
      <c r="A23" s="128">
        <f t="array" ref="A23">VLOOKUP(B23,'1.1'!$B$5:$V$89,21,FALSE)</f>
        <v>19</v>
      </c>
      <c r="B23" s="207" t="s">
        <v>28</v>
      </c>
      <c r="C23" s="211">
        <v>366</v>
      </c>
      <c r="D23" s="127">
        <v>199060.39999999997</v>
      </c>
      <c r="E23" s="134">
        <f t="shared" si="0"/>
        <v>543.88087431693975</v>
      </c>
      <c r="F23" s="213">
        <f t="shared" si="1"/>
        <v>1</v>
      </c>
    </row>
    <row r="24" spans="1:6" hidden="1" x14ac:dyDescent="0.25">
      <c r="A24" s="128">
        <f t="array" ref="A24">VLOOKUP(B24,'1.1'!$B$5:$V$89,21,FALSE)</f>
        <v>20</v>
      </c>
      <c r="B24" s="207" t="s">
        <v>29</v>
      </c>
      <c r="C24" s="211">
        <v>296</v>
      </c>
      <c r="D24" s="127">
        <v>188641.30000000002</v>
      </c>
      <c r="E24" s="134">
        <f t="shared" si="0"/>
        <v>637.30168918918923</v>
      </c>
      <c r="F24" s="213">
        <f t="shared" si="1"/>
        <v>0</v>
      </c>
    </row>
    <row r="25" spans="1:6" hidden="1" x14ac:dyDescent="0.25">
      <c r="A25" s="128">
        <f t="array" ref="A25">VLOOKUP(B25,'1.1'!$B$5:$V$89,21,FALSE)</f>
        <v>21</v>
      </c>
      <c r="B25" s="207" t="s">
        <v>30</v>
      </c>
      <c r="C25" s="211">
        <v>410</v>
      </c>
      <c r="D25" s="127">
        <v>161050.4</v>
      </c>
      <c r="E25" s="134">
        <f t="shared" si="0"/>
        <v>392.80585365853659</v>
      </c>
      <c r="F25" s="213">
        <f t="shared" si="1"/>
        <v>1</v>
      </c>
    </row>
    <row r="26" spans="1:6" hidden="1" x14ac:dyDescent="0.25">
      <c r="A26" s="128">
        <f t="array" ref="A26">VLOOKUP(B26,'1.1'!$B$5:$V$89,21,FALSE)</f>
        <v>22</v>
      </c>
      <c r="B26" s="207" t="s">
        <v>31</v>
      </c>
      <c r="C26" s="211">
        <v>1163</v>
      </c>
      <c r="D26" s="127">
        <v>594445.30000000005</v>
      </c>
      <c r="E26" s="134">
        <f t="shared" si="0"/>
        <v>511.13095442820298</v>
      </c>
      <c r="F26" s="213">
        <f t="shared" si="1"/>
        <v>1</v>
      </c>
    </row>
    <row r="27" spans="1:6" hidden="1" x14ac:dyDescent="0.25">
      <c r="A27" s="128">
        <f t="array" ref="A27">VLOOKUP(B27,'1.1'!$B$5:$V$89,21,FALSE)</f>
        <v>23</v>
      </c>
      <c r="B27" s="207" t="s">
        <v>32</v>
      </c>
      <c r="C27" s="211">
        <v>831</v>
      </c>
      <c r="D27" s="127">
        <v>430266.5</v>
      </c>
      <c r="E27" s="134">
        <f t="shared" si="0"/>
        <v>517.76955475330931</v>
      </c>
      <c r="F27" s="213">
        <f t="shared" si="1"/>
        <v>1</v>
      </c>
    </row>
    <row r="28" spans="1:6" hidden="1" x14ac:dyDescent="0.25">
      <c r="A28" s="128">
        <f t="array" ref="A28">VLOOKUP(B28,'1.1'!$B$5:$V$89,21,FALSE)</f>
        <v>24</v>
      </c>
      <c r="B28" s="207" t="s">
        <v>33</v>
      </c>
      <c r="C28" s="211">
        <v>299</v>
      </c>
      <c r="D28" s="127">
        <v>436955.7</v>
      </c>
      <c r="E28" s="134">
        <f t="shared" si="0"/>
        <v>1461.3903010033446</v>
      </c>
      <c r="F28" s="213">
        <f t="shared" si="1"/>
        <v>0</v>
      </c>
    </row>
    <row r="29" spans="1:6" hidden="1" x14ac:dyDescent="0.25">
      <c r="A29" s="128">
        <f t="array" ref="A29">VLOOKUP(B29,'1.1'!$B$5:$V$89,21,FALSE)</f>
        <v>25</v>
      </c>
      <c r="B29" s="207" t="s">
        <v>34</v>
      </c>
      <c r="C29" s="211">
        <v>953</v>
      </c>
      <c r="D29" s="127">
        <v>564737.39999999991</v>
      </c>
      <c r="E29" s="134">
        <f t="shared" si="0"/>
        <v>592.58908709338925</v>
      </c>
      <c r="F29" s="213">
        <f t="shared" si="1"/>
        <v>0.5</v>
      </c>
    </row>
    <row r="30" spans="1:6" hidden="1" x14ac:dyDescent="0.25">
      <c r="A30" s="128">
        <f t="array" ref="A30">VLOOKUP(B30,'1.1'!$B$5:$V$89,21,FALSE)</f>
        <v>26</v>
      </c>
      <c r="B30" s="207" t="s">
        <v>35</v>
      </c>
      <c r="C30" s="211">
        <v>1108</v>
      </c>
      <c r="D30" s="127">
        <v>698882.5</v>
      </c>
      <c r="E30" s="134">
        <f t="shared" si="0"/>
        <v>630.76037906137185</v>
      </c>
      <c r="F30" s="213">
        <f t="shared" si="1"/>
        <v>0</v>
      </c>
    </row>
    <row r="31" spans="1:6" hidden="1" x14ac:dyDescent="0.25">
      <c r="A31" s="128">
        <f t="array" ref="A31">VLOOKUP(B31,'1.1'!$B$5:$V$89,21,FALSE)</f>
        <v>27</v>
      </c>
      <c r="B31" s="207" t="s">
        <v>36</v>
      </c>
      <c r="C31" s="211">
        <v>835</v>
      </c>
      <c r="D31" s="127">
        <v>382370.3</v>
      </c>
      <c r="E31" s="134">
        <f t="shared" si="0"/>
        <v>457.92850299401198</v>
      </c>
      <c r="F31" s="213">
        <f t="shared" si="1"/>
        <v>1</v>
      </c>
    </row>
    <row r="32" spans="1:6" hidden="1" x14ac:dyDescent="0.25">
      <c r="A32" s="128">
        <f t="array" ref="A32">VLOOKUP(B32,'1.1'!$B$5:$V$89,21,FALSE)</f>
        <v>28</v>
      </c>
      <c r="B32" s="207" t="s">
        <v>37</v>
      </c>
      <c r="C32" s="211">
        <v>778</v>
      </c>
      <c r="D32" s="127">
        <v>429900.89999999997</v>
      </c>
      <c r="E32" s="134">
        <f t="shared" si="0"/>
        <v>552.57185089974291</v>
      </c>
      <c r="F32" s="213">
        <f t="shared" si="1"/>
        <v>0.5</v>
      </c>
    </row>
    <row r="33" spans="1:6" hidden="1" x14ac:dyDescent="0.25">
      <c r="A33" s="128">
        <f t="array" ref="A33">VLOOKUP(B33,'1.1'!$B$5:$V$89,21,FALSE)</f>
        <v>29</v>
      </c>
      <c r="B33" s="207" t="s">
        <v>38</v>
      </c>
      <c r="C33" s="211">
        <v>764</v>
      </c>
      <c r="D33" s="127">
        <v>329308.39999999997</v>
      </c>
      <c r="E33" s="134">
        <f t="shared" si="0"/>
        <v>431.0319371727748</v>
      </c>
      <c r="F33" s="213">
        <f t="shared" si="1"/>
        <v>1</v>
      </c>
    </row>
    <row r="34" spans="1:6" hidden="1" x14ac:dyDescent="0.25">
      <c r="A34" s="128">
        <f t="array" ref="A34">VLOOKUP(B34,'1.1'!$B$5:$V$89,21,FALSE)</f>
        <v>30</v>
      </c>
      <c r="B34" s="207" t="s">
        <v>39</v>
      </c>
      <c r="C34" s="211">
        <v>642</v>
      </c>
      <c r="D34" s="127">
        <v>432612.80000000005</v>
      </c>
      <c r="E34" s="134">
        <f t="shared" si="0"/>
        <v>673.85171339563874</v>
      </c>
      <c r="F34" s="213">
        <f t="shared" si="1"/>
        <v>0</v>
      </c>
    </row>
    <row r="35" spans="1:6" hidden="1" x14ac:dyDescent="0.25">
      <c r="A35" s="128">
        <f t="array" ref="A35">VLOOKUP(B35,'1.1'!$B$5:$V$89,21,FALSE)</f>
        <v>31</v>
      </c>
      <c r="B35" s="207" t="s">
        <v>40</v>
      </c>
      <c r="C35" s="211">
        <v>439</v>
      </c>
      <c r="D35" s="127">
        <v>265110.19999999995</v>
      </c>
      <c r="E35" s="134">
        <f t="shared" si="0"/>
        <v>603.89567198177667</v>
      </c>
      <c r="F35" s="213">
        <f t="shared" si="1"/>
        <v>0</v>
      </c>
    </row>
    <row r="36" spans="1:6" ht="23.25" hidden="1" x14ac:dyDescent="0.25">
      <c r="A36" s="128">
        <f t="array" ref="A36">VLOOKUP(B36,'1.1'!$B$5:$V$89,21,FALSE)</f>
        <v>32</v>
      </c>
      <c r="B36" s="207" t="s">
        <v>41</v>
      </c>
      <c r="C36" s="211">
        <v>575</v>
      </c>
      <c r="D36" s="127">
        <v>382501.5</v>
      </c>
      <c r="E36" s="134">
        <f t="shared" si="0"/>
        <v>665.22</v>
      </c>
      <c r="F36" s="213">
        <f t="shared" si="1"/>
        <v>0</v>
      </c>
    </row>
    <row r="37" spans="1:6" hidden="1" x14ac:dyDescent="0.25">
      <c r="A37" s="128">
        <f t="array" ref="A37">VLOOKUP(B37,'1.1'!$B$5:$V$89,21,FALSE)</f>
        <v>33</v>
      </c>
      <c r="B37" s="207" t="s">
        <v>42</v>
      </c>
      <c r="C37" s="211">
        <v>395</v>
      </c>
      <c r="D37" s="127">
        <v>155849.29999999999</v>
      </c>
      <c r="E37" s="134">
        <f t="shared" si="0"/>
        <v>394.5551898734177</v>
      </c>
      <c r="F37" s="213">
        <f t="shared" si="1"/>
        <v>1</v>
      </c>
    </row>
    <row r="38" spans="1:6" hidden="1" x14ac:dyDescent="0.25">
      <c r="A38" s="128">
        <f t="array" ref="A38">VLOOKUP(B38,'1.1'!$B$5:$V$89,21,FALSE)</f>
        <v>34</v>
      </c>
      <c r="B38" s="207" t="s">
        <v>43</v>
      </c>
      <c r="C38" s="211">
        <v>325</v>
      </c>
      <c r="D38" s="127">
        <v>147823.5</v>
      </c>
      <c r="E38" s="134">
        <f t="shared" si="0"/>
        <v>454.84153846153845</v>
      </c>
      <c r="F38" s="213">
        <f t="shared" si="1"/>
        <v>1</v>
      </c>
    </row>
    <row r="39" spans="1:6" hidden="1" x14ac:dyDescent="0.25">
      <c r="A39" s="128">
        <f t="array" ref="A39">VLOOKUP(B39,'1.1'!$B$5:$V$89,21,FALSE)</f>
        <v>35</v>
      </c>
      <c r="B39" s="207" t="s">
        <v>44</v>
      </c>
      <c r="C39" s="211">
        <v>544</v>
      </c>
      <c r="D39" s="127">
        <v>243220.5</v>
      </c>
      <c r="E39" s="134">
        <f t="shared" si="0"/>
        <v>447.09650735294116</v>
      </c>
      <c r="F39" s="213">
        <f t="shared" si="1"/>
        <v>1</v>
      </c>
    </row>
    <row r="40" spans="1:6" hidden="1" x14ac:dyDescent="0.25">
      <c r="A40" s="128">
        <f t="array" ref="A40">VLOOKUP(B40,'1.1'!$B$5:$V$89,21,FALSE)</f>
        <v>36</v>
      </c>
      <c r="B40" s="207" t="s">
        <v>45</v>
      </c>
      <c r="C40" s="211">
        <v>580</v>
      </c>
      <c r="D40" s="127">
        <v>515500.9</v>
      </c>
      <c r="E40" s="134">
        <f t="shared" si="0"/>
        <v>888.79465517241385</v>
      </c>
      <c r="F40" s="213">
        <f t="shared" si="1"/>
        <v>0</v>
      </c>
    </row>
    <row r="41" spans="1:6" hidden="1" x14ac:dyDescent="0.25">
      <c r="A41" s="128">
        <f t="array" ref="A41">VLOOKUP(B41,'1.1'!$B$5:$V$89,21,FALSE)</f>
        <v>37</v>
      </c>
      <c r="B41" s="207" t="s">
        <v>46</v>
      </c>
      <c r="C41" s="211">
        <v>793</v>
      </c>
      <c r="D41" s="127">
        <v>327585.8</v>
      </c>
      <c r="E41" s="134">
        <f t="shared" si="0"/>
        <v>413.09684741488019</v>
      </c>
      <c r="F41" s="213">
        <f t="shared" si="1"/>
        <v>1</v>
      </c>
    </row>
    <row r="42" spans="1:6" hidden="1" x14ac:dyDescent="0.25">
      <c r="A42" s="128">
        <f t="array" ref="A42">VLOOKUP(B42,'1.1'!$B$5:$V$89,21,FALSE)</f>
        <v>38</v>
      </c>
      <c r="B42" s="207" t="s">
        <v>47</v>
      </c>
      <c r="C42" s="211">
        <v>377</v>
      </c>
      <c r="D42" s="127">
        <v>173093.7</v>
      </c>
      <c r="E42" s="134">
        <f t="shared" si="0"/>
        <v>459.13448275862072</v>
      </c>
      <c r="F42" s="213">
        <f t="shared" si="1"/>
        <v>1</v>
      </c>
    </row>
    <row r="43" spans="1:6" hidden="1" x14ac:dyDescent="0.25">
      <c r="A43" s="128">
        <f t="array" ref="A43">VLOOKUP(B43,'1.1'!$B$5:$V$89,21,FALSE)</f>
        <v>39</v>
      </c>
      <c r="B43" s="207" t="s">
        <v>48</v>
      </c>
      <c r="C43" s="211">
        <v>832</v>
      </c>
      <c r="D43" s="127">
        <v>311760.09999999998</v>
      </c>
      <c r="E43" s="134">
        <f t="shared" si="0"/>
        <v>374.71165865384614</v>
      </c>
      <c r="F43" s="213">
        <f t="shared" si="1"/>
        <v>1</v>
      </c>
    </row>
    <row r="44" spans="1:6" hidden="1" x14ac:dyDescent="0.25">
      <c r="A44" s="128">
        <f t="array" ref="A44">VLOOKUP(B44,'1.1'!$B$5:$V$89,21,FALSE)</f>
        <v>40</v>
      </c>
      <c r="B44" s="207" t="s">
        <v>49</v>
      </c>
      <c r="C44" s="211">
        <v>524</v>
      </c>
      <c r="D44" s="127">
        <v>199530</v>
      </c>
      <c r="E44" s="134">
        <f t="shared" si="0"/>
        <v>380.78244274809163</v>
      </c>
      <c r="F44" s="213">
        <f t="shared" si="1"/>
        <v>1</v>
      </c>
    </row>
    <row r="45" spans="1:6" hidden="1" x14ac:dyDescent="0.25">
      <c r="A45" s="128">
        <f t="array" ref="A45">VLOOKUP(B45,'1.1'!$B$5:$V$89,21,FALSE)</f>
        <v>41</v>
      </c>
      <c r="B45" s="207" t="s">
        <v>50</v>
      </c>
      <c r="C45" s="211">
        <v>824</v>
      </c>
      <c r="D45" s="127">
        <v>482040.4</v>
      </c>
      <c r="E45" s="134">
        <f t="shared" si="0"/>
        <v>585.0004854368932</v>
      </c>
      <c r="F45" s="213">
        <f t="shared" si="1"/>
        <v>0.5</v>
      </c>
    </row>
    <row r="46" spans="1:6" hidden="1" x14ac:dyDescent="0.25">
      <c r="A46" s="128">
        <f t="array" ref="A46">VLOOKUP(B46,'1.1'!$B$5:$V$89,21,FALSE)</f>
        <v>42</v>
      </c>
      <c r="B46" s="207" t="s">
        <v>51</v>
      </c>
      <c r="C46" s="211">
        <v>396</v>
      </c>
      <c r="D46" s="127">
        <v>205529.60000000001</v>
      </c>
      <c r="E46" s="134">
        <f t="shared" si="0"/>
        <v>519.01414141414148</v>
      </c>
      <c r="F46" s="213">
        <f t="shared" si="1"/>
        <v>1</v>
      </c>
    </row>
    <row r="47" spans="1:6" hidden="1" x14ac:dyDescent="0.25">
      <c r="A47" s="128">
        <f t="array" ref="A47">VLOOKUP(B47,'1.1'!$B$5:$V$89,21,FALSE)</f>
        <v>43</v>
      </c>
      <c r="B47" s="207" t="s">
        <v>52</v>
      </c>
      <c r="C47" s="211">
        <v>413</v>
      </c>
      <c r="D47" s="127">
        <v>177691.6</v>
      </c>
      <c r="E47" s="134">
        <f t="shared" si="0"/>
        <v>430.24600484261504</v>
      </c>
      <c r="F47" s="213">
        <f t="shared" si="1"/>
        <v>1</v>
      </c>
    </row>
    <row r="48" spans="1:6" hidden="1" x14ac:dyDescent="0.25">
      <c r="A48" s="128">
        <f t="array" ref="A48">VLOOKUP(B48,'1.1'!$B$5:$V$89,21,FALSE)</f>
        <v>44</v>
      </c>
      <c r="B48" s="207" t="s">
        <v>53</v>
      </c>
      <c r="C48" s="211">
        <v>756</v>
      </c>
      <c r="D48" s="127">
        <v>437096.10000000003</v>
      </c>
      <c r="E48" s="134">
        <f t="shared" si="0"/>
        <v>578.16944444444448</v>
      </c>
      <c r="F48" s="213">
        <f t="shared" si="1"/>
        <v>0.5</v>
      </c>
    </row>
    <row r="49" spans="1:6" hidden="1" x14ac:dyDescent="0.25">
      <c r="A49" s="128">
        <f t="array" ref="A49">VLOOKUP(B49,'1.1'!$B$5:$V$89,21,FALSE)</f>
        <v>45</v>
      </c>
      <c r="B49" s="207" t="s">
        <v>54</v>
      </c>
      <c r="C49" s="211">
        <v>567</v>
      </c>
      <c r="D49" s="127">
        <v>241950.10000000003</v>
      </c>
      <c r="E49" s="134">
        <f t="shared" si="0"/>
        <v>426.71975308641981</v>
      </c>
      <c r="F49" s="213">
        <f t="shared" si="1"/>
        <v>1</v>
      </c>
    </row>
    <row r="50" spans="1:6" hidden="1" x14ac:dyDescent="0.25">
      <c r="A50" s="128">
        <f t="array" ref="A50">VLOOKUP(B50,'1.1'!$B$5:$V$89,21,FALSE)</f>
        <v>46</v>
      </c>
      <c r="B50" s="207" t="s">
        <v>55</v>
      </c>
      <c r="C50" s="211">
        <v>414</v>
      </c>
      <c r="D50" s="127">
        <v>170425</v>
      </c>
      <c r="E50" s="134">
        <f t="shared" si="0"/>
        <v>411.65458937198065</v>
      </c>
      <c r="F50" s="213">
        <f t="shared" si="1"/>
        <v>1</v>
      </c>
    </row>
    <row r="51" spans="1:6" hidden="1" x14ac:dyDescent="0.25">
      <c r="A51" s="128">
        <f t="array" ref="A51">VLOOKUP(B51,'1.1'!$B$5:$V$89,21,FALSE)</f>
        <v>47</v>
      </c>
      <c r="B51" s="207" t="s">
        <v>56</v>
      </c>
      <c r="C51" s="211">
        <v>512</v>
      </c>
      <c r="D51" s="127">
        <v>220420.2</v>
      </c>
      <c r="E51" s="134">
        <f t="shared" si="0"/>
        <v>430.50820312500002</v>
      </c>
      <c r="F51" s="213">
        <f t="shared" si="1"/>
        <v>1</v>
      </c>
    </row>
    <row r="52" spans="1:6" hidden="1" x14ac:dyDescent="0.25">
      <c r="A52" s="128">
        <f t="array" ref="A52">VLOOKUP(B52,'1.1'!$B$5:$V$89,21,FALSE)</f>
        <v>48</v>
      </c>
      <c r="B52" s="207" t="s">
        <v>57</v>
      </c>
      <c r="C52" s="211">
        <v>624</v>
      </c>
      <c r="D52" s="127">
        <v>235052.4</v>
      </c>
      <c r="E52" s="134">
        <f t="shared" si="0"/>
        <v>376.68653846153848</v>
      </c>
      <c r="F52" s="213">
        <f t="shared" si="1"/>
        <v>1</v>
      </c>
    </row>
    <row r="53" spans="1:6" hidden="1" x14ac:dyDescent="0.25">
      <c r="A53" s="128">
        <f t="array" ref="A53">VLOOKUP(B53,'1.1'!$B$5:$V$89,21,FALSE)</f>
        <v>49</v>
      </c>
      <c r="B53" s="207" t="s">
        <v>58</v>
      </c>
      <c r="C53" s="211">
        <v>374</v>
      </c>
      <c r="D53" s="127">
        <v>222808.8</v>
      </c>
      <c r="E53" s="134">
        <f t="shared" si="0"/>
        <v>595.74545454545455</v>
      </c>
      <c r="F53" s="213">
        <f t="shared" si="1"/>
        <v>0.5</v>
      </c>
    </row>
    <row r="54" spans="1:6" hidden="1" x14ac:dyDescent="0.25">
      <c r="A54" s="128">
        <f t="array" ref="A54">VLOOKUP(B54,'1.1'!$B$5:$V$89,21,FALSE)</f>
        <v>50</v>
      </c>
      <c r="B54" s="207" t="s">
        <v>59</v>
      </c>
      <c r="C54" s="211">
        <v>307</v>
      </c>
      <c r="D54" s="127">
        <v>145835.6</v>
      </c>
      <c r="E54" s="134">
        <f t="shared" si="0"/>
        <v>475.03452768729642</v>
      </c>
      <c r="F54" s="213">
        <f t="shared" si="1"/>
        <v>1</v>
      </c>
    </row>
    <row r="55" spans="1:6" hidden="1" x14ac:dyDescent="0.25">
      <c r="A55" s="128">
        <f t="array" ref="A55">VLOOKUP(B55,'1.1'!$B$5:$V$89,21,FALSE)</f>
        <v>51</v>
      </c>
      <c r="B55" s="207" t="s">
        <v>60</v>
      </c>
      <c r="C55" s="211">
        <v>249</v>
      </c>
      <c r="D55" s="127">
        <v>226300.9</v>
      </c>
      <c r="E55" s="134">
        <f t="shared" si="0"/>
        <v>908.83895582329319</v>
      </c>
      <c r="F55" s="213">
        <f t="shared" si="1"/>
        <v>0</v>
      </c>
    </row>
    <row r="56" spans="1:6" x14ac:dyDescent="0.25">
      <c r="A56" s="128">
        <f t="array" ref="A56">VLOOKUP(B56,'1.1'!$B$5:$V$89,21,FALSE)</f>
        <v>52</v>
      </c>
      <c r="B56" s="207" t="s">
        <v>61</v>
      </c>
      <c r="C56" s="211">
        <v>944</v>
      </c>
      <c r="D56" s="127">
        <f>673847.4+134129.55</f>
        <v>807976.95</v>
      </c>
      <c r="E56" s="134">
        <f t="shared" si="0"/>
        <v>855.9077860169491</v>
      </c>
      <c r="F56" s="213">
        <f t="shared" si="1"/>
        <v>0</v>
      </c>
    </row>
    <row r="57" spans="1:6" hidden="1" x14ac:dyDescent="0.25">
      <c r="A57" s="128">
        <f t="array" ref="A57">VLOOKUP(B57,'1.1'!$B$5:$V$89,21,FALSE)</f>
        <v>53</v>
      </c>
      <c r="B57" s="207" t="s">
        <v>62</v>
      </c>
      <c r="C57" s="211">
        <v>568</v>
      </c>
      <c r="D57" s="127">
        <v>384575.3</v>
      </c>
      <c r="E57" s="134">
        <f t="shared" si="0"/>
        <v>677.06919014084508</v>
      </c>
      <c r="F57" s="213">
        <f t="shared" si="1"/>
        <v>0</v>
      </c>
    </row>
    <row r="58" spans="1:6" hidden="1" x14ac:dyDescent="0.25">
      <c r="A58" s="128">
        <f t="array" ref="A58">VLOOKUP(B58,'1.1'!$B$5:$V$89,21,FALSE)</f>
        <v>54</v>
      </c>
      <c r="B58" s="207" t="s">
        <v>63</v>
      </c>
      <c r="C58" s="211">
        <v>877</v>
      </c>
      <c r="D58" s="127">
        <v>389540.89999999997</v>
      </c>
      <c r="E58" s="134">
        <f t="shared" si="0"/>
        <v>444.17434435575825</v>
      </c>
      <c r="F58" s="213">
        <f t="shared" si="1"/>
        <v>1</v>
      </c>
    </row>
    <row r="59" spans="1:6" hidden="1" x14ac:dyDescent="0.25">
      <c r="A59" s="128">
        <f t="array" ref="A59">VLOOKUP(B59,'1.1'!$B$5:$V$89,21,FALSE)</f>
        <v>55</v>
      </c>
      <c r="B59" s="207" t="s">
        <v>64</v>
      </c>
      <c r="C59" s="211">
        <v>367</v>
      </c>
      <c r="D59" s="127">
        <v>158820.1</v>
      </c>
      <c r="E59" s="134">
        <f t="shared" si="0"/>
        <v>432.75231607629428</v>
      </c>
      <c r="F59" s="213">
        <f t="shared" si="1"/>
        <v>1</v>
      </c>
    </row>
    <row r="60" spans="1:6" hidden="1" x14ac:dyDescent="0.25">
      <c r="A60" s="128">
        <f t="array" ref="A60">VLOOKUP(B60,'1.1'!$B$5:$V$89,21,FALSE)</f>
        <v>56</v>
      </c>
      <c r="B60" s="207" t="s">
        <v>65</v>
      </c>
      <c r="C60" s="211">
        <v>881</v>
      </c>
      <c r="D60" s="127">
        <v>452309.4</v>
      </c>
      <c r="E60" s="134">
        <f t="shared" si="0"/>
        <v>513.4045402951192</v>
      </c>
      <c r="F60" s="213">
        <f t="shared" si="1"/>
        <v>1</v>
      </c>
    </row>
    <row r="61" spans="1:6" hidden="1" x14ac:dyDescent="0.25">
      <c r="A61" s="128">
        <f t="array" ref="A61">VLOOKUP(B61,'1.1'!$B$5:$V$89,21,FALSE)</f>
        <v>57</v>
      </c>
      <c r="B61" s="207" t="s">
        <v>66</v>
      </c>
      <c r="C61" s="211">
        <v>608</v>
      </c>
      <c r="D61" s="127">
        <v>295444.10000000003</v>
      </c>
      <c r="E61" s="134">
        <f t="shared" si="0"/>
        <v>485.92779605263166</v>
      </c>
      <c r="F61" s="213">
        <f t="shared" si="1"/>
        <v>1</v>
      </c>
    </row>
    <row r="62" spans="1:6" hidden="1" x14ac:dyDescent="0.25">
      <c r="A62" s="128">
        <f t="array" ref="A62">VLOOKUP(B62,'1.1'!$B$5:$V$89,21,FALSE)</f>
        <v>58</v>
      </c>
      <c r="B62" s="207" t="s">
        <v>67</v>
      </c>
      <c r="C62" s="211">
        <v>677</v>
      </c>
      <c r="D62" s="127">
        <v>339075.4</v>
      </c>
      <c r="E62" s="134">
        <f t="shared" si="0"/>
        <v>500.8499261447563</v>
      </c>
      <c r="F62" s="213">
        <f t="shared" si="1"/>
        <v>1</v>
      </c>
    </row>
    <row r="63" spans="1:6" hidden="1" x14ac:dyDescent="0.25">
      <c r="A63" s="128">
        <f t="array" ref="A63">VLOOKUP(B63,'1.1'!$B$5:$V$89,21,FALSE)</f>
        <v>59</v>
      </c>
      <c r="B63" s="207" t="s">
        <v>68</v>
      </c>
      <c r="C63" s="211">
        <v>536</v>
      </c>
      <c r="D63" s="127">
        <v>208998.69999999998</v>
      </c>
      <c r="E63" s="134">
        <f t="shared" si="0"/>
        <v>389.922947761194</v>
      </c>
      <c r="F63" s="213">
        <f t="shared" si="1"/>
        <v>1</v>
      </c>
    </row>
    <row r="64" spans="1:6" hidden="1" x14ac:dyDescent="0.25">
      <c r="A64" s="128">
        <f t="array" ref="A64">VLOOKUP(B64,'1.1'!$B$5:$V$89,21,FALSE)</f>
        <v>60</v>
      </c>
      <c r="B64" s="207" t="s">
        <v>69</v>
      </c>
      <c r="C64" s="211">
        <v>545</v>
      </c>
      <c r="D64" s="127">
        <v>247389</v>
      </c>
      <c r="E64" s="134">
        <f t="shared" si="0"/>
        <v>453.92477064220185</v>
      </c>
      <c r="F64" s="213">
        <f t="shared" si="1"/>
        <v>1</v>
      </c>
    </row>
    <row r="65" spans="1:6" hidden="1" x14ac:dyDescent="0.25">
      <c r="A65" s="128">
        <f t="array" ref="A65">VLOOKUP(B65,'1.1'!$B$5:$V$89,21,FALSE)</f>
        <v>61</v>
      </c>
      <c r="B65" s="207" t="s">
        <v>70</v>
      </c>
      <c r="C65" s="211">
        <v>451</v>
      </c>
      <c r="D65" s="127">
        <v>246047.7</v>
      </c>
      <c r="E65" s="134">
        <f t="shared" si="0"/>
        <v>545.56031042128609</v>
      </c>
      <c r="F65" s="213">
        <f t="shared" si="1"/>
        <v>1</v>
      </c>
    </row>
    <row r="66" spans="1:6" hidden="1" x14ac:dyDescent="0.25">
      <c r="A66" s="128">
        <f t="array" ref="A66">VLOOKUP(B66,'1.1'!$B$5:$V$89,21,FALSE)</f>
        <v>62</v>
      </c>
      <c r="B66" s="207" t="s">
        <v>71</v>
      </c>
      <c r="C66" s="211">
        <v>1372</v>
      </c>
      <c r="D66" s="127">
        <v>538303.5</v>
      </c>
      <c r="E66" s="134">
        <f t="shared" si="0"/>
        <v>392.34948979591837</v>
      </c>
      <c r="F66" s="213">
        <f t="shared" si="1"/>
        <v>1</v>
      </c>
    </row>
    <row r="67" spans="1:6" hidden="1" x14ac:dyDescent="0.25">
      <c r="A67" s="128">
        <f t="array" ref="A67">VLOOKUP(B67,'1.1'!$B$5:$V$89,21,FALSE)</f>
        <v>63</v>
      </c>
      <c r="B67" s="207" t="s">
        <v>72</v>
      </c>
      <c r="C67" s="211">
        <v>477</v>
      </c>
      <c r="D67" s="127">
        <v>209521.1</v>
      </c>
      <c r="E67" s="134">
        <f t="shared" si="0"/>
        <v>439.2475890985325</v>
      </c>
      <c r="F67" s="213">
        <f t="shared" si="1"/>
        <v>1</v>
      </c>
    </row>
    <row r="68" spans="1:6" hidden="1" x14ac:dyDescent="0.25">
      <c r="A68" s="128">
        <f t="array" ref="A68">VLOOKUP(B68,'1.1'!$B$5:$V$89,21,FALSE)</f>
        <v>64</v>
      </c>
      <c r="B68" s="207" t="s">
        <v>73</v>
      </c>
      <c r="C68" s="211">
        <v>660</v>
      </c>
      <c r="D68" s="127">
        <v>299248.89999999997</v>
      </c>
      <c r="E68" s="134">
        <f t="shared" si="0"/>
        <v>453.40742424242421</v>
      </c>
      <c r="F68" s="213">
        <f t="shared" si="1"/>
        <v>1</v>
      </c>
    </row>
    <row r="69" spans="1:6" hidden="1" x14ac:dyDescent="0.25">
      <c r="A69" s="128">
        <f t="array" ref="A69">VLOOKUP(B69,'1.1'!$B$5:$V$89,21,FALSE)</f>
        <v>65</v>
      </c>
      <c r="B69" s="207" t="s">
        <v>74</v>
      </c>
      <c r="C69" s="211">
        <v>804</v>
      </c>
      <c r="D69" s="127">
        <v>348522.10000000003</v>
      </c>
      <c r="E69" s="134">
        <f t="shared" ref="E69:E90" si="3">D69/C69</f>
        <v>433.48519900497519</v>
      </c>
      <c r="F69" s="213">
        <f t="shared" si="1"/>
        <v>1</v>
      </c>
    </row>
    <row r="70" spans="1:6" hidden="1" x14ac:dyDescent="0.25">
      <c r="A70" s="128">
        <f t="array" ref="A70">VLOOKUP(B70,'1.1'!$B$5:$V$89,21,FALSE)</f>
        <v>66</v>
      </c>
      <c r="B70" s="207" t="s">
        <v>75</v>
      </c>
      <c r="C70" s="211">
        <v>264</v>
      </c>
      <c r="D70" s="127">
        <v>209400.5</v>
      </c>
      <c r="E70" s="134">
        <f t="shared" si="3"/>
        <v>793.18371212121212</v>
      </c>
      <c r="F70" s="213">
        <f t="shared" ref="F70:F89" si="4">IF(E70&lt;=$E$90,1,IF(E70/$E$90&gt;1.1,0,0.5))</f>
        <v>0</v>
      </c>
    </row>
    <row r="71" spans="1:6" hidden="1" x14ac:dyDescent="0.25">
      <c r="A71" s="128">
        <f t="array" ref="A71">VLOOKUP(B71,'1.1'!$B$5:$V$89,21,FALSE)</f>
        <v>67</v>
      </c>
      <c r="B71" s="207" t="s">
        <v>76</v>
      </c>
      <c r="C71" s="211">
        <v>784</v>
      </c>
      <c r="D71" s="127">
        <v>467107</v>
      </c>
      <c r="E71" s="134">
        <f t="shared" si="3"/>
        <v>595.79974489795916</v>
      </c>
      <c r="F71" s="213">
        <f t="shared" si="4"/>
        <v>0.5</v>
      </c>
    </row>
    <row r="72" spans="1:6" hidden="1" x14ac:dyDescent="0.25">
      <c r="A72" s="128">
        <f t="array" ref="A72">VLOOKUP(B72,'1.1'!$B$5:$V$89,21,FALSE)</f>
        <v>68</v>
      </c>
      <c r="B72" s="207" t="s">
        <v>77</v>
      </c>
      <c r="C72" s="211">
        <v>435</v>
      </c>
      <c r="D72" s="127">
        <v>171769.2</v>
      </c>
      <c r="E72" s="134">
        <f t="shared" si="3"/>
        <v>394.87172413793104</v>
      </c>
      <c r="F72" s="213">
        <f t="shared" si="4"/>
        <v>1</v>
      </c>
    </row>
    <row r="73" spans="1:6" hidden="1" x14ac:dyDescent="0.25">
      <c r="A73" s="128">
        <f t="array" ref="A73">VLOOKUP(B73,'1.1'!$B$5:$V$89,21,FALSE)</f>
        <v>69</v>
      </c>
      <c r="B73" s="207" t="s">
        <v>78</v>
      </c>
      <c r="C73" s="211">
        <v>571</v>
      </c>
      <c r="D73" s="127">
        <v>228786.6</v>
      </c>
      <c r="E73" s="134">
        <f t="shared" si="3"/>
        <v>400.677057793345</v>
      </c>
      <c r="F73" s="213">
        <f t="shared" si="4"/>
        <v>1</v>
      </c>
    </row>
    <row r="74" spans="1:6" hidden="1" x14ac:dyDescent="0.25">
      <c r="A74" s="128">
        <f t="array" ref="A74">VLOOKUP(B74,'1.1'!$B$5:$V$89,21,FALSE)</f>
        <v>70</v>
      </c>
      <c r="B74" s="207" t="s">
        <v>79</v>
      </c>
      <c r="C74" s="211">
        <v>627</v>
      </c>
      <c r="D74" s="127">
        <v>265196.10000000003</v>
      </c>
      <c r="E74" s="134">
        <f t="shared" si="3"/>
        <v>422.96028708133974</v>
      </c>
      <c r="F74" s="213">
        <f t="shared" si="4"/>
        <v>1</v>
      </c>
    </row>
    <row r="75" spans="1:6" hidden="1" x14ac:dyDescent="0.25">
      <c r="A75" s="128">
        <f t="array" ref="A75">VLOOKUP(B75,'1.1'!$B$5:$V$89,21,FALSE)</f>
        <v>71</v>
      </c>
      <c r="B75" s="207" t="s">
        <v>80</v>
      </c>
      <c r="C75" s="211">
        <v>384</v>
      </c>
      <c r="D75" s="127">
        <v>219519.1</v>
      </c>
      <c r="E75" s="134">
        <f t="shared" si="3"/>
        <v>571.66432291666672</v>
      </c>
      <c r="F75" s="213">
        <f t="shared" si="4"/>
        <v>0.5</v>
      </c>
    </row>
    <row r="76" spans="1:6" hidden="1" x14ac:dyDescent="0.25">
      <c r="A76" s="128">
        <f t="array" ref="A76">VLOOKUP(B76,'1.1'!$B$5:$V$89,21,FALSE)</f>
        <v>72</v>
      </c>
      <c r="B76" s="207" t="s">
        <v>81</v>
      </c>
      <c r="C76" s="211">
        <v>472</v>
      </c>
      <c r="D76" s="127">
        <v>198153.5</v>
      </c>
      <c r="E76" s="134">
        <f t="shared" si="3"/>
        <v>419.81673728813558</v>
      </c>
      <c r="F76" s="213">
        <f t="shared" si="4"/>
        <v>1</v>
      </c>
    </row>
    <row r="77" spans="1:6" hidden="1" x14ac:dyDescent="0.25">
      <c r="A77" s="128">
        <f t="array" ref="A77">VLOOKUP(B77,'1.1'!$B$5:$V$89,21,FALSE)</f>
        <v>73</v>
      </c>
      <c r="B77" s="207" t="s">
        <v>82</v>
      </c>
      <c r="C77" s="211">
        <v>255</v>
      </c>
      <c r="D77" s="127">
        <v>137192.4</v>
      </c>
      <c r="E77" s="134">
        <f t="shared" si="3"/>
        <v>538.00941176470587</v>
      </c>
      <c r="F77" s="213">
        <f t="shared" si="4"/>
        <v>1</v>
      </c>
    </row>
    <row r="78" spans="1:6" hidden="1" x14ac:dyDescent="0.25">
      <c r="A78" s="128">
        <f t="array" ref="A78">VLOOKUP(B78,'1.1'!$B$5:$V$89,21,FALSE)</f>
        <v>74</v>
      </c>
      <c r="B78" s="207" t="s">
        <v>83</v>
      </c>
      <c r="C78" s="211">
        <v>459</v>
      </c>
      <c r="D78" s="127">
        <v>213955.3</v>
      </c>
      <c r="E78" s="134">
        <f t="shared" si="3"/>
        <v>466.13355119825707</v>
      </c>
      <c r="F78" s="213">
        <f t="shared" si="4"/>
        <v>1</v>
      </c>
    </row>
    <row r="79" spans="1:6" hidden="1" x14ac:dyDescent="0.25">
      <c r="A79" s="128">
        <f t="array" ref="A79">VLOOKUP(B79,'1.1'!$B$5:$V$89,21,FALSE)</f>
        <v>75</v>
      </c>
      <c r="B79" s="207" t="s">
        <v>84</v>
      </c>
      <c r="C79" s="211">
        <v>726</v>
      </c>
      <c r="D79" s="127">
        <v>348050.1</v>
      </c>
      <c r="E79" s="134">
        <f t="shared" si="3"/>
        <v>479.40785123966941</v>
      </c>
      <c r="F79" s="213">
        <f t="shared" si="4"/>
        <v>1</v>
      </c>
    </row>
    <row r="80" spans="1:6" hidden="1" x14ac:dyDescent="0.25">
      <c r="A80" s="128">
        <f t="array" ref="A80">VLOOKUP(B80,'1.1'!$B$5:$V$89,21,FALSE)</f>
        <v>76</v>
      </c>
      <c r="B80" s="207" t="s">
        <v>85</v>
      </c>
      <c r="C80" s="211">
        <v>276</v>
      </c>
      <c r="D80" s="127">
        <v>136770.60000000003</v>
      </c>
      <c r="E80" s="134">
        <f t="shared" si="3"/>
        <v>495.5456521739132</v>
      </c>
      <c r="F80" s="213">
        <f t="shared" si="4"/>
        <v>1</v>
      </c>
    </row>
    <row r="81" spans="1:6" x14ac:dyDescent="0.25">
      <c r="A81" s="128">
        <f t="array" ref="A81">VLOOKUP(B81,'1.1'!$B$5:$V$89,21,FALSE)</f>
        <v>77</v>
      </c>
      <c r="B81" s="207" t="s">
        <v>86</v>
      </c>
      <c r="C81" s="211">
        <v>800</v>
      </c>
      <c r="D81" s="127">
        <f>739466+77268.25</f>
        <v>816734.25</v>
      </c>
      <c r="E81" s="134">
        <f t="shared" si="3"/>
        <v>1020.9178125</v>
      </c>
      <c r="F81" s="213">
        <f t="shared" si="4"/>
        <v>0</v>
      </c>
    </row>
    <row r="82" spans="1:6" hidden="1" x14ac:dyDescent="0.25">
      <c r="A82" s="128">
        <f t="array" ref="A82">VLOOKUP(B82,'1.1'!$B$5:$V$89,21,FALSE)</f>
        <v>78</v>
      </c>
      <c r="B82" s="207" t="s">
        <v>87</v>
      </c>
      <c r="C82" s="211">
        <v>714</v>
      </c>
      <c r="D82" s="127">
        <v>419526.8</v>
      </c>
      <c r="E82" s="134">
        <f t="shared" si="3"/>
        <v>587.57254901960778</v>
      </c>
      <c r="F82" s="213">
        <f t="shared" si="4"/>
        <v>0.5</v>
      </c>
    </row>
    <row r="83" spans="1:6" x14ac:dyDescent="0.25">
      <c r="A83" s="128">
        <f t="array" ref="A83">VLOOKUP(B83,'1.1'!$B$5:$V$89,21,FALSE)</f>
        <v>79</v>
      </c>
      <c r="B83" s="207" t="s">
        <v>88</v>
      </c>
      <c r="C83" s="211">
        <v>148</v>
      </c>
      <c r="D83" s="127">
        <f>127741.7+37295.9</f>
        <v>165037.6</v>
      </c>
      <c r="E83" s="134">
        <f t="shared" si="3"/>
        <v>1115.118918918919</v>
      </c>
      <c r="F83" s="213">
        <f t="shared" si="4"/>
        <v>0</v>
      </c>
    </row>
    <row r="84" spans="1:6" x14ac:dyDescent="0.25">
      <c r="A84" s="128">
        <f t="array" ref="A84">VLOOKUP(B84,'1.1'!$B$5:$V$89,21,FALSE)</f>
        <v>80</v>
      </c>
      <c r="B84" s="207" t="s">
        <v>89</v>
      </c>
      <c r="C84" s="211">
        <v>530</v>
      </c>
      <c r="D84" s="127">
        <f>250981.5+54627.1</f>
        <v>305608.59999999998</v>
      </c>
      <c r="E84" s="134">
        <f t="shared" si="3"/>
        <v>576.62</v>
      </c>
      <c r="F84" s="213">
        <f t="shared" si="4"/>
        <v>0.5</v>
      </c>
    </row>
    <row r="85" spans="1:6" hidden="1" x14ac:dyDescent="0.25">
      <c r="A85" s="128">
        <f t="array" ref="A85">VLOOKUP(B85,'1.1'!$B$5:$V$89,21,FALSE)</f>
        <v>81</v>
      </c>
      <c r="B85" s="207" t="s">
        <v>90</v>
      </c>
      <c r="C85" s="211">
        <v>138</v>
      </c>
      <c r="D85" s="127">
        <v>80152.099999999991</v>
      </c>
      <c r="E85" s="134">
        <f t="shared" si="3"/>
        <v>580.81231884057968</v>
      </c>
      <c r="F85" s="213">
        <f t="shared" si="4"/>
        <v>0.5</v>
      </c>
    </row>
    <row r="86" spans="1:6" ht="23.25" hidden="1" x14ac:dyDescent="0.25">
      <c r="A86" s="128">
        <f t="array" ref="A86">VLOOKUP(B86,'1.1'!$B$5:$V$89,21,FALSE)</f>
        <v>82</v>
      </c>
      <c r="B86" s="251" t="s">
        <v>91</v>
      </c>
      <c r="C86" s="211">
        <v>419</v>
      </c>
      <c r="D86" s="127">
        <v>325502</v>
      </c>
      <c r="E86" s="134">
        <f t="shared" si="3"/>
        <v>776.85441527446301</v>
      </c>
      <c r="F86" s="213">
        <f t="shared" si="4"/>
        <v>0</v>
      </c>
    </row>
    <row r="87" spans="1:6" hidden="1" x14ac:dyDescent="0.25">
      <c r="A87" s="128">
        <f t="array" ref="A87">VLOOKUP(B87,'1.1'!$B$5:$V$89,21,FALSE)</f>
        <v>83</v>
      </c>
      <c r="B87" s="207" t="s">
        <v>92</v>
      </c>
      <c r="C87" s="211">
        <v>105</v>
      </c>
      <c r="D87" s="127">
        <v>131918.69999999998</v>
      </c>
      <c r="E87" s="134">
        <f t="shared" si="3"/>
        <v>1256.3685714285712</v>
      </c>
      <c r="F87" s="213">
        <f t="shared" si="4"/>
        <v>0</v>
      </c>
    </row>
    <row r="88" spans="1:6" hidden="1" x14ac:dyDescent="0.25">
      <c r="A88" s="128">
        <f t="array" ref="A88">VLOOKUP(B88,'1.1'!$B$5:$V$89,21,FALSE)</f>
        <v>84</v>
      </c>
      <c r="B88" s="207" t="s">
        <v>93</v>
      </c>
      <c r="C88" s="211">
        <v>228</v>
      </c>
      <c r="D88" s="127">
        <v>203536.7</v>
      </c>
      <c r="E88" s="134">
        <f t="shared" si="3"/>
        <v>892.7048245614036</v>
      </c>
      <c r="F88" s="213">
        <f t="shared" si="4"/>
        <v>0</v>
      </c>
    </row>
    <row r="89" spans="1:6" ht="15.75" thickBot="1" x14ac:dyDescent="0.3">
      <c r="A89" s="128">
        <f t="array" ref="A89">VLOOKUP(B89,'1.1'!$B$5:$V$89,21,FALSE)</f>
        <v>85</v>
      </c>
      <c r="B89" s="207" t="s">
        <v>94</v>
      </c>
      <c r="C89" s="211">
        <v>335</v>
      </c>
      <c r="D89" s="127">
        <f>407042.5+27674.06</f>
        <v>434716.56</v>
      </c>
      <c r="E89" s="134">
        <f t="shared" si="3"/>
        <v>1297.6613731343284</v>
      </c>
      <c r="F89" s="214">
        <f t="shared" si="4"/>
        <v>0</v>
      </c>
    </row>
    <row r="90" spans="1:6" hidden="1" x14ac:dyDescent="0.25">
      <c r="A90" s="145"/>
      <c r="B90" s="208" t="s">
        <v>95</v>
      </c>
      <c r="C90" s="212">
        <f>SUM(C5:C89)</f>
        <v>44604</v>
      </c>
      <c r="D90" s="147">
        <f>SUM(D5:D89)</f>
        <v>24470528.560000006</v>
      </c>
      <c r="E90" s="147">
        <f t="shared" si="3"/>
        <v>548.61735629091572</v>
      </c>
    </row>
    <row r="91" spans="1:6" x14ac:dyDescent="0.25">
      <c r="F91" s="209"/>
    </row>
    <row r="92" spans="1:6" x14ac:dyDescent="0.25">
      <c r="E92" s="122">
        <f>572.4</f>
        <v>572.4</v>
      </c>
    </row>
    <row r="93" spans="1:6" x14ac:dyDescent="0.25">
      <c r="E93" s="122">
        <f>E90/E92</f>
        <v>0.95845100679754669</v>
      </c>
    </row>
  </sheetData>
  <autoFilter ref="A3:E90">
    <filterColumn colId="1">
      <filters>
        <filter val="МЕЖРЕГИОНАЛЬНОЕ ОПЕРАЦИОННОЕ УФК"/>
        <filter val="УФК ПО Г. МОСКВЕ"/>
        <filter val="УФК ПО Г. СЕВАСТОПОЛЮ"/>
        <filter val="УФК ПО МОСКОВСКОЙ ОБЛАСТИ"/>
        <filter val="УФК ПО РЕСПУБЛИКЕ КРЫМ"/>
      </filters>
    </filterColumn>
    <sortState ref="A4:E90">
      <sortCondition ref="A3:A89"/>
    </sortState>
  </autoFilter>
  <mergeCells count="1">
    <mergeCell ref="B1:F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J87" sqref="J87"/>
    </sheetView>
  </sheetViews>
  <sheetFormatPr defaultColWidth="8.875" defaultRowHeight="15" x14ac:dyDescent="0.25"/>
  <cols>
    <col min="1" max="1" width="8.875" style="122"/>
    <col min="2" max="2" width="25.375" style="122" customWidth="1"/>
    <col min="3" max="3" width="39.875" style="122" customWidth="1"/>
    <col min="4" max="4" width="25.5" style="122" customWidth="1"/>
    <col min="5" max="16384" width="8.875" style="122"/>
  </cols>
  <sheetData>
    <row r="1" spans="1:8" x14ac:dyDescent="0.25">
      <c r="B1" s="139" t="s">
        <v>205</v>
      </c>
    </row>
    <row r="2" spans="1:8" ht="12" customHeight="1" thickBot="1" x14ac:dyDescent="0.3"/>
    <row r="3" spans="1:8" ht="62.1" customHeight="1" x14ac:dyDescent="0.25">
      <c r="A3" s="123" t="s">
        <v>100</v>
      </c>
      <c r="B3" s="123" t="s">
        <v>96</v>
      </c>
      <c r="C3" s="132" t="s">
        <v>208</v>
      </c>
      <c r="D3" s="170" t="s">
        <v>6</v>
      </c>
    </row>
    <row r="4" spans="1:8" ht="23.25" customHeight="1" x14ac:dyDescent="0.25">
      <c r="A4" s="123">
        <v>1</v>
      </c>
      <c r="B4" s="123">
        <v>2</v>
      </c>
      <c r="C4" s="140">
        <v>3</v>
      </c>
      <c r="D4" s="141">
        <v>4</v>
      </c>
    </row>
    <row r="5" spans="1:8" x14ac:dyDescent="0.25">
      <c r="A5" s="126">
        <v>1</v>
      </c>
      <c r="B5" s="215" t="s">
        <v>10</v>
      </c>
      <c r="C5" s="216">
        <v>0</v>
      </c>
      <c r="D5" s="203">
        <v>1</v>
      </c>
      <c r="E5" s="193"/>
      <c r="F5" s="193"/>
      <c r="G5" s="193"/>
      <c r="H5" s="193"/>
    </row>
    <row r="6" spans="1:8" x14ac:dyDescent="0.25">
      <c r="A6" s="126">
        <v>2</v>
      </c>
      <c r="B6" s="215" t="s">
        <v>11</v>
      </c>
      <c r="C6" s="216">
        <v>0</v>
      </c>
      <c r="D6" s="203">
        <v>1</v>
      </c>
      <c r="E6" s="193"/>
      <c r="F6" s="193"/>
      <c r="G6" s="193"/>
      <c r="H6" s="193"/>
    </row>
    <row r="7" spans="1:8" ht="30" x14ac:dyDescent="0.25">
      <c r="A7" s="126">
        <v>3</v>
      </c>
      <c r="B7" s="215" t="s">
        <v>12</v>
      </c>
      <c r="C7" s="216">
        <v>0</v>
      </c>
      <c r="D7" s="203">
        <v>1</v>
      </c>
      <c r="E7" s="193"/>
      <c r="F7" s="193"/>
      <c r="G7" s="193"/>
      <c r="H7" s="193"/>
    </row>
    <row r="8" spans="1:8" ht="30" x14ac:dyDescent="0.25">
      <c r="A8" s="126">
        <v>4</v>
      </c>
      <c r="B8" s="215" t="s">
        <v>13</v>
      </c>
      <c r="C8" s="216">
        <v>0</v>
      </c>
      <c r="D8" s="203">
        <v>1</v>
      </c>
      <c r="E8" s="193"/>
      <c r="F8" s="193"/>
      <c r="G8" s="193"/>
      <c r="H8" s="193"/>
    </row>
    <row r="9" spans="1:8" ht="30" x14ac:dyDescent="0.25">
      <c r="A9" s="126">
        <v>5</v>
      </c>
      <c r="B9" s="215" t="s">
        <v>14</v>
      </c>
      <c r="C9" s="216">
        <v>0</v>
      </c>
      <c r="D9" s="203">
        <v>1</v>
      </c>
      <c r="E9" s="193"/>
      <c r="F9" s="193"/>
      <c r="G9" s="193"/>
      <c r="H9" s="193"/>
    </row>
    <row r="10" spans="1:8" ht="30" x14ac:dyDescent="0.25">
      <c r="A10" s="126">
        <v>6</v>
      </c>
      <c r="B10" s="215" t="s">
        <v>15</v>
      </c>
      <c r="C10" s="216">
        <v>5</v>
      </c>
      <c r="D10" s="203">
        <v>0</v>
      </c>
      <c r="E10" s="193"/>
      <c r="F10" s="193"/>
      <c r="G10" s="193"/>
      <c r="H10" s="193"/>
    </row>
    <row r="11" spans="1:8" ht="30" x14ac:dyDescent="0.25">
      <c r="A11" s="126">
        <v>7</v>
      </c>
      <c r="B11" s="215" t="s">
        <v>16</v>
      </c>
      <c r="C11" s="216">
        <v>1</v>
      </c>
      <c r="D11" s="203">
        <v>0</v>
      </c>
      <c r="E11" s="193"/>
      <c r="F11" s="193"/>
      <c r="G11" s="193"/>
      <c r="H11" s="193"/>
    </row>
    <row r="12" spans="1:8" ht="30" x14ac:dyDescent="0.25">
      <c r="A12" s="126">
        <v>8</v>
      </c>
      <c r="B12" s="215" t="s">
        <v>17</v>
      </c>
      <c r="C12" s="216">
        <v>0</v>
      </c>
      <c r="D12" s="203">
        <v>1</v>
      </c>
      <c r="E12" s="193"/>
      <c r="F12" s="193"/>
      <c r="G12" s="193"/>
      <c r="H12" s="193"/>
    </row>
    <row r="13" spans="1:8" ht="30" x14ac:dyDescent="0.25">
      <c r="A13" s="126">
        <v>9</v>
      </c>
      <c r="B13" s="215" t="s">
        <v>18</v>
      </c>
      <c r="C13" s="216">
        <v>0</v>
      </c>
      <c r="D13" s="203">
        <v>1</v>
      </c>
      <c r="E13" s="193"/>
      <c r="F13" s="193"/>
      <c r="G13" s="193"/>
      <c r="H13" s="193"/>
    </row>
    <row r="14" spans="1:8" ht="30" x14ac:dyDescent="0.25">
      <c r="A14" s="126">
        <v>10</v>
      </c>
      <c r="B14" s="215" t="s">
        <v>19</v>
      </c>
      <c r="C14" s="216">
        <v>6</v>
      </c>
      <c r="D14" s="203">
        <v>0</v>
      </c>
      <c r="E14" s="193"/>
      <c r="F14" s="193"/>
      <c r="G14" s="193"/>
      <c r="H14" s="193"/>
    </row>
    <row r="15" spans="1:8" x14ac:dyDescent="0.25">
      <c r="A15" s="126">
        <v>11</v>
      </c>
      <c r="B15" s="215" t="s">
        <v>20</v>
      </c>
      <c r="C15" s="216">
        <v>0</v>
      </c>
      <c r="D15" s="203">
        <v>1</v>
      </c>
      <c r="E15" s="193"/>
      <c r="F15" s="193"/>
      <c r="G15" s="193"/>
      <c r="H15" s="193"/>
    </row>
    <row r="16" spans="1:8" ht="30" x14ac:dyDescent="0.25">
      <c r="A16" s="126">
        <v>12</v>
      </c>
      <c r="B16" s="215" t="s">
        <v>21</v>
      </c>
      <c r="C16" s="216">
        <v>1</v>
      </c>
      <c r="D16" s="203">
        <v>0</v>
      </c>
      <c r="E16" s="193"/>
      <c r="F16" s="193"/>
      <c r="G16" s="193"/>
      <c r="H16" s="193"/>
    </row>
    <row r="17" spans="1:8" ht="30" x14ac:dyDescent="0.25">
      <c r="A17" s="126">
        <v>13</v>
      </c>
      <c r="B17" s="215" t="s">
        <v>22</v>
      </c>
      <c r="C17" s="216">
        <v>0</v>
      </c>
      <c r="D17" s="203">
        <v>1</v>
      </c>
      <c r="E17" s="193"/>
      <c r="F17" s="193"/>
      <c r="G17" s="193"/>
      <c r="H17" s="193"/>
    </row>
    <row r="18" spans="1:8" ht="30" x14ac:dyDescent="0.25">
      <c r="A18" s="126">
        <v>14</v>
      </c>
      <c r="B18" s="215" t="s">
        <v>23</v>
      </c>
      <c r="C18" s="216">
        <v>0</v>
      </c>
      <c r="D18" s="203">
        <v>1</v>
      </c>
      <c r="E18" s="193"/>
      <c r="F18" s="193"/>
      <c r="G18" s="193"/>
      <c r="H18" s="193"/>
    </row>
    <row r="19" spans="1:8" ht="30" x14ac:dyDescent="0.25">
      <c r="A19" s="126">
        <v>15</v>
      </c>
      <c r="B19" s="215" t="s">
        <v>24</v>
      </c>
      <c r="C19" s="216">
        <v>0</v>
      </c>
      <c r="D19" s="203">
        <v>1</v>
      </c>
      <c r="E19" s="193"/>
      <c r="F19" s="193"/>
      <c r="G19" s="193"/>
      <c r="H19" s="193"/>
    </row>
    <row r="20" spans="1:8" ht="30" x14ac:dyDescent="0.25">
      <c r="A20" s="126">
        <v>16</v>
      </c>
      <c r="B20" s="215" t="s">
        <v>25</v>
      </c>
      <c r="C20" s="216">
        <v>2</v>
      </c>
      <c r="D20" s="203">
        <v>0</v>
      </c>
      <c r="E20" s="193"/>
      <c r="F20" s="193"/>
      <c r="G20" s="193"/>
      <c r="H20" s="193"/>
    </row>
    <row r="21" spans="1:8" x14ac:dyDescent="0.25">
      <c r="A21" s="126">
        <v>17</v>
      </c>
      <c r="B21" s="215" t="s">
        <v>26</v>
      </c>
      <c r="C21" s="216">
        <v>0</v>
      </c>
      <c r="D21" s="203">
        <v>1</v>
      </c>
      <c r="E21" s="193"/>
      <c r="F21" s="193"/>
      <c r="G21" s="193"/>
      <c r="H21" s="193"/>
    </row>
    <row r="22" spans="1:8" ht="30" x14ac:dyDescent="0.25">
      <c r="A22" s="126">
        <v>18</v>
      </c>
      <c r="B22" s="215" t="s">
        <v>27</v>
      </c>
      <c r="C22" s="216">
        <v>0</v>
      </c>
      <c r="D22" s="203">
        <v>1</v>
      </c>
      <c r="E22" s="193"/>
      <c r="F22" s="193"/>
      <c r="G22" s="193"/>
      <c r="H22" s="193"/>
    </row>
    <row r="23" spans="1:8" ht="30" x14ac:dyDescent="0.25">
      <c r="A23" s="126">
        <v>19</v>
      </c>
      <c r="B23" s="215" t="s">
        <v>28</v>
      </c>
      <c r="C23" s="216">
        <v>0</v>
      </c>
      <c r="D23" s="203">
        <v>1</v>
      </c>
      <c r="E23" s="193"/>
      <c r="F23" s="193"/>
      <c r="G23" s="193"/>
      <c r="H23" s="193"/>
    </row>
    <row r="24" spans="1:8" ht="30" x14ac:dyDescent="0.25">
      <c r="A24" s="126">
        <v>20</v>
      </c>
      <c r="B24" s="215" t="s">
        <v>29</v>
      </c>
      <c r="C24" s="216">
        <v>1</v>
      </c>
      <c r="D24" s="203">
        <v>0</v>
      </c>
      <c r="E24" s="193"/>
      <c r="F24" s="193"/>
      <c r="G24" s="193"/>
      <c r="H24" s="193"/>
    </row>
    <row r="25" spans="1:8" ht="30" x14ac:dyDescent="0.25">
      <c r="A25" s="126">
        <v>21</v>
      </c>
      <c r="B25" s="215" t="s">
        <v>30</v>
      </c>
      <c r="C25" s="216">
        <v>0</v>
      </c>
      <c r="D25" s="203">
        <v>1</v>
      </c>
      <c r="E25" s="193"/>
      <c r="F25" s="193"/>
      <c r="G25" s="193"/>
      <c r="H25" s="193"/>
    </row>
    <row r="26" spans="1:8" x14ac:dyDescent="0.25">
      <c r="A26" s="126">
        <v>22</v>
      </c>
      <c r="B26" s="215" t="s">
        <v>31</v>
      </c>
      <c r="C26" s="216">
        <v>0</v>
      </c>
      <c r="D26" s="203">
        <v>1</v>
      </c>
      <c r="E26" s="193"/>
      <c r="F26" s="193"/>
      <c r="G26" s="193"/>
      <c r="H26" s="193"/>
    </row>
    <row r="27" spans="1:8" ht="30" x14ac:dyDescent="0.25">
      <c r="A27" s="126">
        <v>23</v>
      </c>
      <c r="B27" s="215" t="s">
        <v>32</v>
      </c>
      <c r="C27" s="216">
        <v>1</v>
      </c>
      <c r="D27" s="203">
        <v>0</v>
      </c>
      <c r="E27" s="193"/>
      <c r="F27" s="193"/>
      <c r="G27" s="193"/>
      <c r="H27" s="193"/>
    </row>
    <row r="28" spans="1:8" x14ac:dyDescent="0.25">
      <c r="A28" s="126">
        <v>24</v>
      </c>
      <c r="B28" s="215" t="s">
        <v>33</v>
      </c>
      <c r="C28" s="216">
        <v>0</v>
      </c>
      <c r="D28" s="203">
        <v>1</v>
      </c>
      <c r="E28" s="193"/>
      <c r="F28" s="193"/>
      <c r="G28" s="193"/>
      <c r="H28" s="193"/>
    </row>
    <row r="29" spans="1:8" ht="30" x14ac:dyDescent="0.25">
      <c r="A29" s="126">
        <v>25</v>
      </c>
      <c r="B29" s="215" t="s">
        <v>34</v>
      </c>
      <c r="C29" s="216">
        <v>0</v>
      </c>
      <c r="D29" s="203">
        <v>1</v>
      </c>
      <c r="E29" s="193"/>
      <c r="F29" s="193"/>
      <c r="G29" s="193"/>
      <c r="H29" s="193"/>
    </row>
    <row r="30" spans="1:8" ht="30" x14ac:dyDescent="0.25">
      <c r="A30" s="126">
        <v>26</v>
      </c>
      <c r="B30" s="215" t="s">
        <v>35</v>
      </c>
      <c r="C30" s="216">
        <v>0</v>
      </c>
      <c r="D30" s="203">
        <v>1</v>
      </c>
      <c r="E30" s="193"/>
      <c r="F30" s="193"/>
      <c r="G30" s="193"/>
      <c r="H30" s="193"/>
    </row>
    <row r="31" spans="1:8" x14ac:dyDescent="0.25">
      <c r="A31" s="126">
        <v>27</v>
      </c>
      <c r="B31" s="215" t="s">
        <v>36</v>
      </c>
      <c r="C31" s="216">
        <v>0</v>
      </c>
      <c r="D31" s="203">
        <v>1</v>
      </c>
      <c r="E31" s="193"/>
      <c r="F31" s="193"/>
      <c r="G31" s="193"/>
      <c r="H31" s="193"/>
    </row>
    <row r="32" spans="1:8" ht="30" x14ac:dyDescent="0.25">
      <c r="A32" s="126">
        <v>28</v>
      </c>
      <c r="B32" s="215" t="s">
        <v>37</v>
      </c>
      <c r="C32" s="216">
        <v>0</v>
      </c>
      <c r="D32" s="203">
        <v>1</v>
      </c>
      <c r="E32" s="193"/>
      <c r="F32" s="193"/>
      <c r="G32" s="193"/>
      <c r="H32" s="193"/>
    </row>
    <row r="33" spans="1:8" ht="30" x14ac:dyDescent="0.25">
      <c r="A33" s="126">
        <v>29</v>
      </c>
      <c r="B33" s="215" t="s">
        <v>38</v>
      </c>
      <c r="C33" s="216">
        <v>0</v>
      </c>
      <c r="D33" s="203">
        <v>1</v>
      </c>
      <c r="E33" s="193"/>
      <c r="F33" s="193"/>
      <c r="G33" s="193"/>
      <c r="H33" s="193"/>
    </row>
    <row r="34" spans="1:8" ht="30" x14ac:dyDescent="0.25">
      <c r="A34" s="126">
        <v>30</v>
      </c>
      <c r="B34" s="215" t="s">
        <v>39</v>
      </c>
      <c r="C34" s="216">
        <v>0</v>
      </c>
      <c r="D34" s="203">
        <v>1</v>
      </c>
      <c r="E34" s="193"/>
      <c r="F34" s="193"/>
      <c r="G34" s="193"/>
      <c r="H34" s="193"/>
    </row>
    <row r="35" spans="1:8" x14ac:dyDescent="0.25">
      <c r="A35" s="126">
        <v>31</v>
      </c>
      <c r="B35" s="215" t="s">
        <v>40</v>
      </c>
      <c r="C35" s="216">
        <v>0</v>
      </c>
      <c r="D35" s="203">
        <v>1</v>
      </c>
      <c r="E35" s="193"/>
      <c r="F35" s="193"/>
      <c r="G35" s="193"/>
      <c r="H35" s="193"/>
    </row>
    <row r="36" spans="1:8" ht="45" x14ac:dyDescent="0.25">
      <c r="A36" s="126">
        <v>32</v>
      </c>
      <c r="B36" s="215" t="s">
        <v>41</v>
      </c>
      <c r="C36" s="216">
        <v>1</v>
      </c>
      <c r="D36" s="203">
        <v>0</v>
      </c>
      <c r="E36" s="193"/>
      <c r="F36" s="193"/>
      <c r="G36" s="193"/>
      <c r="H36" s="193"/>
    </row>
    <row r="37" spans="1:8" ht="30" x14ac:dyDescent="0.25">
      <c r="A37" s="126">
        <v>33</v>
      </c>
      <c r="B37" s="215" t="s">
        <v>42</v>
      </c>
      <c r="C37" s="216">
        <v>0</v>
      </c>
      <c r="D37" s="203">
        <v>1</v>
      </c>
      <c r="E37" s="193"/>
      <c r="F37" s="193"/>
      <c r="G37" s="193"/>
      <c r="H37" s="193"/>
    </row>
    <row r="38" spans="1:8" ht="30" x14ac:dyDescent="0.25">
      <c r="A38" s="126">
        <v>34</v>
      </c>
      <c r="B38" s="215" t="s">
        <v>43</v>
      </c>
      <c r="C38" s="216">
        <v>1</v>
      </c>
      <c r="D38" s="203">
        <v>0</v>
      </c>
      <c r="E38" s="193"/>
      <c r="F38" s="193"/>
      <c r="G38" s="193"/>
      <c r="H38" s="193"/>
    </row>
    <row r="39" spans="1:8" x14ac:dyDescent="0.25">
      <c r="A39" s="126">
        <v>35</v>
      </c>
      <c r="B39" s="215" t="s">
        <v>44</v>
      </c>
      <c r="C39" s="216">
        <v>0</v>
      </c>
      <c r="D39" s="203">
        <v>1</v>
      </c>
      <c r="E39" s="193"/>
      <c r="F39" s="193"/>
      <c r="G39" s="193"/>
      <c r="H39" s="193"/>
    </row>
    <row r="40" spans="1:8" ht="30" x14ac:dyDescent="0.25">
      <c r="A40" s="126">
        <v>36</v>
      </c>
      <c r="B40" s="215" t="s">
        <v>45</v>
      </c>
      <c r="C40" s="216">
        <v>0</v>
      </c>
      <c r="D40" s="203">
        <v>1</v>
      </c>
      <c r="E40" s="193"/>
      <c r="F40" s="193"/>
      <c r="G40" s="193"/>
      <c r="H40" s="193"/>
    </row>
    <row r="41" spans="1:8" ht="30" x14ac:dyDescent="0.25">
      <c r="A41" s="126">
        <v>37</v>
      </c>
      <c r="B41" s="215" t="s">
        <v>46</v>
      </c>
      <c r="C41" s="216">
        <v>0</v>
      </c>
      <c r="D41" s="203">
        <v>1</v>
      </c>
      <c r="E41" s="193"/>
      <c r="F41" s="193"/>
      <c r="G41" s="193"/>
      <c r="H41" s="193"/>
    </row>
    <row r="42" spans="1:8" ht="30" x14ac:dyDescent="0.25">
      <c r="A42" s="126">
        <v>38</v>
      </c>
      <c r="B42" s="215" t="s">
        <v>47</v>
      </c>
      <c r="C42" s="216">
        <v>0</v>
      </c>
      <c r="D42" s="203">
        <v>1</v>
      </c>
      <c r="E42" s="193"/>
      <c r="F42" s="193"/>
      <c r="G42" s="193"/>
      <c r="H42" s="193"/>
    </row>
    <row r="43" spans="1:8" ht="30" x14ac:dyDescent="0.25">
      <c r="A43" s="126">
        <v>39</v>
      </c>
      <c r="B43" s="215" t="s">
        <v>48</v>
      </c>
      <c r="C43" s="216">
        <v>31</v>
      </c>
      <c r="D43" s="203">
        <v>0</v>
      </c>
      <c r="E43" s="193"/>
      <c r="F43" s="193"/>
      <c r="G43" s="193"/>
      <c r="H43" s="193"/>
    </row>
    <row r="44" spans="1:8" ht="30" x14ac:dyDescent="0.25">
      <c r="A44" s="126">
        <v>40</v>
      </c>
      <c r="B44" s="215" t="s">
        <v>49</v>
      </c>
      <c r="C44" s="216">
        <v>0</v>
      </c>
      <c r="D44" s="203">
        <v>1</v>
      </c>
      <c r="E44" s="193"/>
      <c r="F44" s="193"/>
      <c r="G44" s="193"/>
      <c r="H44" s="193"/>
    </row>
    <row r="45" spans="1:8" x14ac:dyDescent="0.25">
      <c r="A45" s="126">
        <v>41</v>
      </c>
      <c r="B45" s="215" t="s">
        <v>50</v>
      </c>
      <c r="C45" s="216">
        <v>0</v>
      </c>
      <c r="D45" s="203">
        <v>1</v>
      </c>
      <c r="E45" s="193"/>
      <c r="F45" s="193"/>
      <c r="G45" s="193"/>
      <c r="H45" s="193"/>
    </row>
    <row r="46" spans="1:8" ht="30" x14ac:dyDescent="0.25">
      <c r="A46" s="126">
        <v>42</v>
      </c>
      <c r="B46" s="215" t="s">
        <v>51</v>
      </c>
      <c r="C46" s="216">
        <v>0</v>
      </c>
      <c r="D46" s="203">
        <v>1</v>
      </c>
      <c r="E46" s="193"/>
      <c r="F46" s="193"/>
      <c r="G46" s="193"/>
      <c r="H46" s="193"/>
    </row>
    <row r="47" spans="1:8" ht="30" x14ac:dyDescent="0.25">
      <c r="A47" s="126">
        <v>43</v>
      </c>
      <c r="B47" s="215" t="s">
        <v>52</v>
      </c>
      <c r="C47" s="216">
        <v>0</v>
      </c>
      <c r="D47" s="203">
        <v>1</v>
      </c>
      <c r="E47" s="193"/>
      <c r="F47" s="193"/>
      <c r="G47" s="193"/>
      <c r="H47" s="193"/>
    </row>
    <row r="48" spans="1:8" ht="30" x14ac:dyDescent="0.25">
      <c r="A48" s="126">
        <v>44</v>
      </c>
      <c r="B48" s="215" t="s">
        <v>53</v>
      </c>
      <c r="C48" s="216">
        <v>0</v>
      </c>
      <c r="D48" s="203">
        <v>1</v>
      </c>
      <c r="E48" s="193"/>
      <c r="F48" s="193"/>
      <c r="G48" s="193"/>
      <c r="H48" s="193"/>
    </row>
    <row r="49" spans="1:8" ht="30" x14ac:dyDescent="0.25">
      <c r="A49" s="126">
        <v>45</v>
      </c>
      <c r="B49" s="215" t="s">
        <v>54</v>
      </c>
      <c r="C49" s="216">
        <v>0</v>
      </c>
      <c r="D49" s="203">
        <v>1</v>
      </c>
      <c r="E49" s="193"/>
      <c r="F49" s="193"/>
      <c r="G49" s="193"/>
      <c r="H49" s="193"/>
    </row>
    <row r="50" spans="1:8" ht="30" x14ac:dyDescent="0.25">
      <c r="A50" s="126">
        <v>46</v>
      </c>
      <c r="B50" s="215" t="s">
        <v>55</v>
      </c>
      <c r="C50" s="216">
        <v>0</v>
      </c>
      <c r="D50" s="203">
        <v>1</v>
      </c>
      <c r="E50" s="193"/>
      <c r="F50" s="193"/>
      <c r="G50" s="193"/>
      <c r="H50" s="193"/>
    </row>
    <row r="51" spans="1:8" ht="30" x14ac:dyDescent="0.25">
      <c r="A51" s="126">
        <v>47</v>
      </c>
      <c r="B51" s="215" t="s">
        <v>56</v>
      </c>
      <c r="C51" s="216">
        <v>0</v>
      </c>
      <c r="D51" s="203">
        <v>1</v>
      </c>
      <c r="E51" s="193"/>
      <c r="F51" s="193"/>
      <c r="G51" s="193"/>
      <c r="H51" s="193"/>
    </row>
    <row r="52" spans="1:8" x14ac:dyDescent="0.25">
      <c r="A52" s="126">
        <v>48</v>
      </c>
      <c r="B52" s="215" t="s">
        <v>57</v>
      </c>
      <c r="C52" s="216">
        <v>0</v>
      </c>
      <c r="D52" s="203">
        <v>1</v>
      </c>
      <c r="E52" s="193"/>
      <c r="F52" s="193"/>
      <c r="G52" s="193"/>
      <c r="H52" s="193"/>
    </row>
    <row r="53" spans="1:8" ht="30" x14ac:dyDescent="0.25">
      <c r="A53" s="126">
        <v>49</v>
      </c>
      <c r="B53" s="215" t="s">
        <v>58</v>
      </c>
      <c r="C53" s="216">
        <v>3</v>
      </c>
      <c r="D53" s="203">
        <v>0</v>
      </c>
      <c r="E53" s="193"/>
      <c r="F53" s="193"/>
      <c r="G53" s="193"/>
      <c r="H53" s="193"/>
    </row>
    <row r="54" spans="1:8" x14ac:dyDescent="0.25">
      <c r="A54" s="126">
        <v>50</v>
      </c>
      <c r="B54" s="215" t="s">
        <v>59</v>
      </c>
      <c r="C54" s="216">
        <v>0</v>
      </c>
      <c r="D54" s="203">
        <v>1</v>
      </c>
      <c r="E54" s="193"/>
      <c r="F54" s="193"/>
      <c r="G54" s="193"/>
      <c r="H54" s="193"/>
    </row>
    <row r="55" spans="1:8" ht="30" x14ac:dyDescent="0.25">
      <c r="A55" s="126">
        <v>51</v>
      </c>
      <c r="B55" s="215" t="s">
        <v>60</v>
      </c>
      <c r="C55" s="216">
        <v>1</v>
      </c>
      <c r="D55" s="203">
        <v>0</v>
      </c>
      <c r="E55" s="193"/>
      <c r="F55" s="193"/>
      <c r="G55" s="193"/>
      <c r="H55" s="193"/>
    </row>
    <row r="56" spans="1:8" ht="30" x14ac:dyDescent="0.25">
      <c r="A56" s="126">
        <v>52</v>
      </c>
      <c r="B56" s="215" t="s">
        <v>61</v>
      </c>
      <c r="C56" s="216">
        <v>0</v>
      </c>
      <c r="D56" s="203">
        <v>1</v>
      </c>
      <c r="E56" s="193"/>
      <c r="F56" s="193"/>
      <c r="G56" s="193"/>
      <c r="H56" s="193"/>
    </row>
    <row r="57" spans="1:8" ht="30" x14ac:dyDescent="0.25">
      <c r="A57" s="126">
        <v>53</v>
      </c>
      <c r="B57" s="215" t="s">
        <v>62</v>
      </c>
      <c r="C57" s="216">
        <v>0</v>
      </c>
      <c r="D57" s="203">
        <v>1</v>
      </c>
      <c r="E57" s="193"/>
      <c r="F57" s="193"/>
      <c r="G57" s="193"/>
      <c r="H57" s="193"/>
    </row>
    <row r="58" spans="1:8" ht="30" x14ac:dyDescent="0.25">
      <c r="A58" s="126">
        <v>54</v>
      </c>
      <c r="B58" s="215" t="s">
        <v>63</v>
      </c>
      <c r="C58" s="216">
        <v>0</v>
      </c>
      <c r="D58" s="203">
        <v>1</v>
      </c>
      <c r="E58" s="193"/>
      <c r="F58" s="193"/>
      <c r="G58" s="193"/>
      <c r="H58" s="193"/>
    </row>
    <row r="59" spans="1:8" ht="30" x14ac:dyDescent="0.25">
      <c r="A59" s="126">
        <v>55</v>
      </c>
      <c r="B59" s="215" t="s">
        <v>64</v>
      </c>
      <c r="C59" s="216">
        <v>0</v>
      </c>
      <c r="D59" s="203">
        <v>1</v>
      </c>
      <c r="E59" s="193"/>
      <c r="F59" s="193"/>
      <c r="G59" s="193"/>
      <c r="H59" s="193"/>
    </row>
    <row r="60" spans="1:8" ht="30" x14ac:dyDescent="0.25">
      <c r="A60" s="126">
        <v>56</v>
      </c>
      <c r="B60" s="215" t="s">
        <v>65</v>
      </c>
      <c r="C60" s="216">
        <v>0</v>
      </c>
      <c r="D60" s="203">
        <v>1</v>
      </c>
      <c r="E60" s="193"/>
      <c r="F60" s="193"/>
      <c r="G60" s="193"/>
      <c r="H60" s="193"/>
    </row>
    <row r="61" spans="1:8" x14ac:dyDescent="0.25">
      <c r="A61" s="126">
        <v>57</v>
      </c>
      <c r="B61" s="215" t="s">
        <v>66</v>
      </c>
      <c r="C61" s="216">
        <v>0</v>
      </c>
      <c r="D61" s="203">
        <v>1</v>
      </c>
      <c r="E61" s="193"/>
      <c r="F61" s="193"/>
      <c r="G61" s="193"/>
      <c r="H61" s="193"/>
    </row>
    <row r="62" spans="1:8" ht="30" x14ac:dyDescent="0.25">
      <c r="A62" s="126">
        <v>58</v>
      </c>
      <c r="B62" s="215" t="s">
        <v>67</v>
      </c>
      <c r="C62" s="216">
        <v>0</v>
      </c>
      <c r="D62" s="203">
        <v>1</v>
      </c>
      <c r="E62" s="193"/>
      <c r="F62" s="193"/>
      <c r="G62" s="193"/>
      <c r="H62" s="193"/>
    </row>
    <row r="63" spans="1:8" ht="30" x14ac:dyDescent="0.25">
      <c r="A63" s="126">
        <v>59</v>
      </c>
      <c r="B63" s="215" t="s">
        <v>68</v>
      </c>
      <c r="C63" s="216">
        <v>0</v>
      </c>
      <c r="D63" s="203">
        <v>1</v>
      </c>
      <c r="E63" s="193"/>
      <c r="F63" s="193"/>
      <c r="G63" s="193"/>
      <c r="H63" s="193"/>
    </row>
    <row r="64" spans="1:8" ht="30" x14ac:dyDescent="0.25">
      <c r="A64" s="126">
        <v>60</v>
      </c>
      <c r="B64" s="215" t="s">
        <v>69</v>
      </c>
      <c r="C64" s="216">
        <v>0</v>
      </c>
      <c r="D64" s="203">
        <v>1</v>
      </c>
      <c r="E64" s="193"/>
      <c r="F64" s="193"/>
      <c r="G64" s="193"/>
      <c r="H64" s="193"/>
    </row>
    <row r="65" spans="1:8" ht="30" x14ac:dyDescent="0.25">
      <c r="A65" s="126">
        <v>61</v>
      </c>
      <c r="B65" s="215" t="s">
        <v>70</v>
      </c>
      <c r="C65" s="216">
        <v>0</v>
      </c>
      <c r="D65" s="203">
        <v>1</v>
      </c>
      <c r="E65" s="193"/>
      <c r="F65" s="193"/>
      <c r="G65" s="193"/>
      <c r="H65" s="193"/>
    </row>
    <row r="66" spans="1:8" ht="30" x14ac:dyDescent="0.25">
      <c r="A66" s="126">
        <v>62</v>
      </c>
      <c r="B66" s="215" t="s">
        <v>71</v>
      </c>
      <c r="C66" s="216">
        <v>1</v>
      </c>
      <c r="D66" s="203">
        <v>0</v>
      </c>
      <c r="E66" s="193"/>
      <c r="F66" s="193"/>
      <c r="G66" s="193"/>
      <c r="H66" s="193"/>
    </row>
    <row r="67" spans="1:8" x14ac:dyDescent="0.25">
      <c r="A67" s="126">
        <v>63</v>
      </c>
      <c r="B67" s="215" t="s">
        <v>72</v>
      </c>
      <c r="C67" s="216">
        <v>0</v>
      </c>
      <c r="D67" s="203">
        <v>1</v>
      </c>
      <c r="E67" s="193"/>
      <c r="F67" s="193"/>
      <c r="G67" s="193"/>
      <c r="H67" s="193"/>
    </row>
    <row r="68" spans="1:8" ht="30" x14ac:dyDescent="0.25">
      <c r="A68" s="126">
        <v>64</v>
      </c>
      <c r="B68" s="215" t="s">
        <v>73</v>
      </c>
      <c r="C68" s="216">
        <v>0</v>
      </c>
      <c r="D68" s="203">
        <v>1</v>
      </c>
      <c r="E68" s="193"/>
      <c r="F68" s="193"/>
      <c r="G68" s="193"/>
      <c r="H68" s="193"/>
    </row>
    <row r="69" spans="1:8" ht="30" x14ac:dyDescent="0.25">
      <c r="A69" s="126">
        <v>65</v>
      </c>
      <c r="B69" s="215" t="s">
        <v>74</v>
      </c>
      <c r="C69" s="216">
        <v>1</v>
      </c>
      <c r="D69" s="203">
        <v>0</v>
      </c>
      <c r="E69" s="193"/>
      <c r="F69" s="193"/>
      <c r="G69" s="193"/>
      <c r="H69" s="193"/>
    </row>
    <row r="70" spans="1:8" ht="30" x14ac:dyDescent="0.25">
      <c r="A70" s="126">
        <v>66</v>
      </c>
      <c r="B70" s="215" t="s">
        <v>75</v>
      </c>
      <c r="C70" s="216">
        <v>1</v>
      </c>
      <c r="D70" s="203">
        <v>0</v>
      </c>
      <c r="E70" s="193"/>
      <c r="F70" s="193"/>
      <c r="G70" s="193"/>
      <c r="H70" s="193"/>
    </row>
    <row r="71" spans="1:8" ht="30" x14ac:dyDescent="0.25">
      <c r="A71" s="126">
        <v>67</v>
      </c>
      <c r="B71" s="215" t="s">
        <v>76</v>
      </c>
      <c r="C71" s="216">
        <v>1</v>
      </c>
      <c r="D71" s="203">
        <v>0</v>
      </c>
      <c r="E71" s="193"/>
      <c r="F71" s="193"/>
      <c r="G71" s="193"/>
      <c r="H71" s="193"/>
    </row>
    <row r="72" spans="1:8" ht="30" x14ac:dyDescent="0.25">
      <c r="A72" s="126">
        <v>68</v>
      </c>
      <c r="B72" s="215" t="s">
        <v>77</v>
      </c>
      <c r="C72" s="216">
        <v>0</v>
      </c>
      <c r="D72" s="203">
        <v>1</v>
      </c>
      <c r="E72" s="193"/>
      <c r="F72" s="193"/>
      <c r="G72" s="193"/>
      <c r="H72" s="193"/>
    </row>
    <row r="73" spans="1:8" ht="30" x14ac:dyDescent="0.25">
      <c r="A73" s="126">
        <v>69</v>
      </c>
      <c r="B73" s="215" t="s">
        <v>78</v>
      </c>
      <c r="C73" s="216">
        <v>0</v>
      </c>
      <c r="D73" s="203">
        <v>1</v>
      </c>
      <c r="E73" s="193"/>
      <c r="F73" s="193"/>
      <c r="G73" s="193"/>
      <c r="H73" s="193"/>
    </row>
    <row r="74" spans="1:8" x14ac:dyDescent="0.25">
      <c r="A74" s="126">
        <v>70</v>
      </c>
      <c r="B74" s="215" t="s">
        <v>79</v>
      </c>
      <c r="C74" s="216">
        <v>0</v>
      </c>
      <c r="D74" s="203">
        <v>1</v>
      </c>
      <c r="E74" s="193"/>
      <c r="F74" s="193"/>
      <c r="G74" s="193"/>
      <c r="H74" s="193"/>
    </row>
    <row r="75" spans="1:8" x14ac:dyDescent="0.25">
      <c r="A75" s="126">
        <v>71</v>
      </c>
      <c r="B75" s="215" t="s">
        <v>80</v>
      </c>
      <c r="C75" s="216">
        <v>0</v>
      </c>
      <c r="D75" s="203">
        <v>1</v>
      </c>
      <c r="E75" s="193"/>
      <c r="F75" s="193"/>
      <c r="G75" s="193"/>
      <c r="H75" s="193"/>
    </row>
    <row r="76" spans="1:8" x14ac:dyDescent="0.25">
      <c r="A76" s="126">
        <v>72</v>
      </c>
      <c r="B76" s="215" t="s">
        <v>81</v>
      </c>
      <c r="C76" s="216">
        <v>0</v>
      </c>
      <c r="D76" s="203">
        <v>1</v>
      </c>
      <c r="E76" s="193"/>
      <c r="F76" s="193"/>
      <c r="G76" s="193"/>
      <c r="H76" s="193"/>
    </row>
    <row r="77" spans="1:8" ht="30" x14ac:dyDescent="0.25">
      <c r="A77" s="126">
        <v>73</v>
      </c>
      <c r="B77" s="215" t="s">
        <v>82</v>
      </c>
      <c r="C77" s="216">
        <v>0</v>
      </c>
      <c r="D77" s="203">
        <v>1</v>
      </c>
      <c r="E77" s="193"/>
      <c r="F77" s="193"/>
      <c r="G77" s="193"/>
      <c r="H77" s="193"/>
    </row>
    <row r="78" spans="1:8" ht="30" x14ac:dyDescent="0.25">
      <c r="A78" s="126">
        <v>74</v>
      </c>
      <c r="B78" s="215" t="s">
        <v>83</v>
      </c>
      <c r="C78" s="216">
        <v>2</v>
      </c>
      <c r="D78" s="203">
        <v>0</v>
      </c>
      <c r="E78" s="193"/>
      <c r="F78" s="193"/>
      <c r="G78" s="193"/>
      <c r="H78" s="193"/>
    </row>
    <row r="79" spans="1:8" ht="30" x14ac:dyDescent="0.25">
      <c r="A79" s="126">
        <v>75</v>
      </c>
      <c r="B79" s="215" t="s">
        <v>84</v>
      </c>
      <c r="C79" s="216">
        <v>0</v>
      </c>
      <c r="D79" s="203">
        <v>1</v>
      </c>
      <c r="E79" s="193"/>
      <c r="F79" s="193"/>
      <c r="G79" s="193"/>
      <c r="H79" s="193"/>
    </row>
    <row r="80" spans="1:8" ht="30" x14ac:dyDescent="0.25">
      <c r="A80" s="126">
        <v>76</v>
      </c>
      <c r="B80" s="215" t="s">
        <v>85</v>
      </c>
      <c r="C80" s="216">
        <v>0</v>
      </c>
      <c r="D80" s="203">
        <v>1</v>
      </c>
      <c r="E80" s="193"/>
      <c r="F80" s="193"/>
      <c r="G80" s="193"/>
      <c r="H80" s="193"/>
    </row>
    <row r="81" spans="1:8" x14ac:dyDescent="0.25">
      <c r="A81" s="126">
        <v>77</v>
      </c>
      <c r="B81" s="215" t="s">
        <v>86</v>
      </c>
      <c r="C81" s="216">
        <v>3</v>
      </c>
      <c r="D81" s="203">
        <v>0</v>
      </c>
      <c r="E81" s="193"/>
      <c r="F81" s="193"/>
      <c r="G81" s="193"/>
      <c r="H81" s="193"/>
    </row>
    <row r="82" spans="1:8" x14ac:dyDescent="0.25">
      <c r="A82" s="126">
        <v>78</v>
      </c>
      <c r="B82" s="215" t="s">
        <v>87</v>
      </c>
      <c r="C82" s="216">
        <v>0</v>
      </c>
      <c r="D82" s="203">
        <v>1</v>
      </c>
      <c r="E82" s="193"/>
      <c r="F82" s="193"/>
      <c r="G82" s="193"/>
      <c r="H82" s="193"/>
    </row>
    <row r="83" spans="1:8" x14ac:dyDescent="0.25">
      <c r="A83" s="126">
        <v>79</v>
      </c>
      <c r="B83" s="215" t="s">
        <v>88</v>
      </c>
      <c r="C83" s="216">
        <v>1</v>
      </c>
      <c r="D83" s="203">
        <v>0</v>
      </c>
      <c r="E83" s="193"/>
      <c r="F83" s="193"/>
      <c r="G83" s="193"/>
      <c r="H83" s="193"/>
    </row>
    <row r="84" spans="1:8" x14ac:dyDescent="0.25">
      <c r="A84" s="126">
        <v>80</v>
      </c>
      <c r="B84" s="215" t="s">
        <v>89</v>
      </c>
      <c r="C84" s="216">
        <v>0</v>
      </c>
      <c r="D84" s="203">
        <v>1</v>
      </c>
      <c r="E84" s="193"/>
      <c r="F84" s="193"/>
      <c r="G84" s="193"/>
      <c r="H84" s="193"/>
    </row>
    <row r="85" spans="1:8" ht="30" x14ac:dyDescent="0.25">
      <c r="A85" s="126">
        <v>81</v>
      </c>
      <c r="B85" s="215" t="s">
        <v>90</v>
      </c>
      <c r="C85" s="216">
        <v>0</v>
      </c>
      <c r="D85" s="203">
        <v>1</v>
      </c>
      <c r="E85" s="193"/>
      <c r="F85" s="193"/>
      <c r="G85" s="193"/>
      <c r="H85" s="193"/>
    </row>
    <row r="86" spans="1:8" ht="60" x14ac:dyDescent="0.25">
      <c r="A86" s="126">
        <v>82</v>
      </c>
      <c r="B86" s="215" t="s">
        <v>91</v>
      </c>
      <c r="C86" s="216">
        <v>1</v>
      </c>
      <c r="D86" s="203">
        <v>0</v>
      </c>
      <c r="E86" s="193"/>
      <c r="F86" s="193"/>
      <c r="G86" s="193"/>
      <c r="H86" s="193"/>
    </row>
    <row r="87" spans="1:8" ht="30" x14ac:dyDescent="0.25">
      <c r="A87" s="126">
        <v>83</v>
      </c>
      <c r="B87" s="215" t="s">
        <v>92</v>
      </c>
      <c r="C87" s="216">
        <v>1</v>
      </c>
      <c r="D87" s="203">
        <v>0</v>
      </c>
      <c r="E87" s="193"/>
      <c r="F87" s="193"/>
      <c r="G87" s="193"/>
      <c r="H87" s="193"/>
    </row>
    <row r="88" spans="1:8" ht="30" x14ac:dyDescent="0.25">
      <c r="A88" s="126">
        <v>84</v>
      </c>
      <c r="B88" s="215" t="s">
        <v>93</v>
      </c>
      <c r="C88" s="216">
        <v>0</v>
      </c>
      <c r="D88" s="203">
        <v>1</v>
      </c>
      <c r="E88" s="193"/>
      <c r="F88" s="193"/>
      <c r="G88" s="193"/>
      <c r="H88" s="193"/>
    </row>
    <row r="89" spans="1:8" ht="30.75" thickBot="1" x14ac:dyDescent="0.3">
      <c r="A89" s="126">
        <v>85</v>
      </c>
      <c r="B89" s="215" t="s">
        <v>94</v>
      </c>
      <c r="C89" s="216">
        <v>0</v>
      </c>
      <c r="D89" s="217">
        <v>1</v>
      </c>
      <c r="E89" s="193"/>
      <c r="F89" s="193"/>
      <c r="G89" s="193"/>
      <c r="H89" s="193"/>
    </row>
  </sheetData>
  <autoFilter ref="A3:D89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E83" sqref="E83"/>
    </sheetView>
  </sheetViews>
  <sheetFormatPr defaultColWidth="8.875" defaultRowHeight="15" x14ac:dyDescent="0.25"/>
  <cols>
    <col min="1" max="1" width="4.5" style="122" customWidth="1"/>
    <col min="2" max="2" width="51.125" style="122" customWidth="1"/>
    <col min="3" max="3" width="31" style="122" customWidth="1"/>
    <col min="4" max="5" width="29.625" style="122" customWidth="1"/>
    <col min="6" max="16384" width="8.875" style="122"/>
  </cols>
  <sheetData>
    <row r="1" spans="1:8" x14ac:dyDescent="0.25">
      <c r="B1" s="139" t="s">
        <v>206</v>
      </c>
    </row>
    <row r="2" spans="1:8" ht="6.75" customHeight="1" thickBot="1" x14ac:dyDescent="0.3"/>
    <row r="3" spans="1:8" ht="75" x14ac:dyDescent="0.25">
      <c r="A3" s="124" t="s">
        <v>1</v>
      </c>
      <c r="B3" s="123" t="s">
        <v>96</v>
      </c>
      <c r="C3" s="132" t="s">
        <v>207</v>
      </c>
      <c r="D3" s="166" t="s">
        <v>6</v>
      </c>
      <c r="E3" s="193"/>
      <c r="F3" s="193"/>
      <c r="G3" s="193"/>
      <c r="H3" s="193"/>
    </row>
    <row r="4" spans="1:8" ht="16.5" customHeight="1" x14ac:dyDescent="0.25">
      <c r="A4" s="126">
        <v>1</v>
      </c>
      <c r="B4" s="126">
        <v>2</v>
      </c>
      <c r="C4" s="165">
        <v>3</v>
      </c>
      <c r="D4" s="205">
        <v>4</v>
      </c>
      <c r="E4" s="193"/>
      <c r="F4" s="193"/>
      <c r="G4" s="193"/>
      <c r="H4" s="193"/>
    </row>
    <row r="5" spans="1:8" x14ac:dyDescent="0.25">
      <c r="A5" s="218">
        <v>1</v>
      </c>
      <c r="B5" s="188" t="s">
        <v>10</v>
      </c>
      <c r="C5" s="204">
        <v>0</v>
      </c>
      <c r="D5" s="203">
        <v>1</v>
      </c>
      <c r="E5" s="193"/>
      <c r="F5" s="193"/>
      <c r="G5" s="193"/>
      <c r="H5" s="193"/>
    </row>
    <row r="6" spans="1:8" x14ac:dyDescent="0.25">
      <c r="A6" s="218">
        <v>2</v>
      </c>
      <c r="B6" s="188" t="s">
        <v>11</v>
      </c>
      <c r="C6" s="204">
        <v>0</v>
      </c>
      <c r="D6" s="203">
        <v>1</v>
      </c>
      <c r="E6" s="193"/>
      <c r="F6" s="193"/>
      <c r="G6" s="193"/>
      <c r="H6" s="193"/>
    </row>
    <row r="7" spans="1:8" x14ac:dyDescent="0.25">
      <c r="A7" s="218">
        <v>3</v>
      </c>
      <c r="B7" s="188" t="s">
        <v>12</v>
      </c>
      <c r="C7" s="204">
        <v>5</v>
      </c>
      <c r="D7" s="203">
        <v>0</v>
      </c>
      <c r="E7" s="193"/>
      <c r="F7" s="193"/>
      <c r="G7" s="193"/>
      <c r="H7" s="193"/>
    </row>
    <row r="8" spans="1:8" x14ac:dyDescent="0.25">
      <c r="A8" s="218">
        <v>4</v>
      </c>
      <c r="B8" s="188" t="s">
        <v>13</v>
      </c>
      <c r="C8" s="204">
        <v>0</v>
      </c>
      <c r="D8" s="203">
        <v>1</v>
      </c>
      <c r="E8" s="193"/>
      <c r="F8" s="193"/>
      <c r="G8" s="193"/>
      <c r="H8" s="193"/>
    </row>
    <row r="9" spans="1:8" x14ac:dyDescent="0.25">
      <c r="A9" s="218">
        <v>5</v>
      </c>
      <c r="B9" s="188" t="s">
        <v>14</v>
      </c>
      <c r="C9" s="204">
        <v>0</v>
      </c>
      <c r="D9" s="203">
        <v>1</v>
      </c>
      <c r="E9" s="193"/>
      <c r="F9" s="193"/>
      <c r="G9" s="193"/>
      <c r="H9" s="193"/>
    </row>
    <row r="10" spans="1:8" x14ac:dyDescent="0.25">
      <c r="A10" s="218">
        <v>6</v>
      </c>
      <c r="B10" s="188" t="s">
        <v>15</v>
      </c>
      <c r="C10" s="204">
        <v>1</v>
      </c>
      <c r="D10" s="203">
        <v>0</v>
      </c>
      <c r="E10" s="193"/>
      <c r="F10" s="193"/>
      <c r="G10" s="193"/>
      <c r="H10" s="193"/>
    </row>
    <row r="11" spans="1:8" x14ac:dyDescent="0.25">
      <c r="A11" s="218">
        <v>7</v>
      </c>
      <c r="B11" s="188" t="s">
        <v>16</v>
      </c>
      <c r="C11" s="204">
        <v>0</v>
      </c>
      <c r="D11" s="203">
        <v>1</v>
      </c>
      <c r="E11" s="193"/>
      <c r="F11" s="193"/>
      <c r="G11" s="193"/>
      <c r="H11" s="193"/>
    </row>
    <row r="12" spans="1:8" x14ac:dyDescent="0.25">
      <c r="A12" s="218">
        <v>8</v>
      </c>
      <c r="B12" s="188" t="s">
        <v>17</v>
      </c>
      <c r="C12" s="204">
        <v>27</v>
      </c>
      <c r="D12" s="203">
        <v>0</v>
      </c>
      <c r="E12" s="193"/>
      <c r="F12" s="193"/>
      <c r="G12" s="193"/>
      <c r="H12" s="193"/>
    </row>
    <row r="13" spans="1:8" x14ac:dyDescent="0.25">
      <c r="A13" s="218">
        <v>9</v>
      </c>
      <c r="B13" s="188" t="s">
        <v>18</v>
      </c>
      <c r="C13" s="204">
        <v>0</v>
      </c>
      <c r="D13" s="203">
        <v>1</v>
      </c>
      <c r="E13" s="193"/>
      <c r="F13" s="193"/>
      <c r="G13" s="193"/>
      <c r="H13" s="193"/>
    </row>
    <row r="14" spans="1:8" x14ac:dyDescent="0.25">
      <c r="A14" s="218">
        <v>10</v>
      </c>
      <c r="B14" s="188" t="s">
        <v>19</v>
      </c>
      <c r="C14" s="204">
        <v>2</v>
      </c>
      <c r="D14" s="203">
        <v>0</v>
      </c>
      <c r="E14" s="193"/>
      <c r="F14" s="193"/>
      <c r="G14" s="193"/>
      <c r="H14" s="193"/>
    </row>
    <row r="15" spans="1:8" x14ac:dyDescent="0.25">
      <c r="A15" s="218">
        <v>11</v>
      </c>
      <c r="B15" s="188" t="s">
        <v>20</v>
      </c>
      <c r="C15" s="204">
        <v>1</v>
      </c>
      <c r="D15" s="203">
        <v>0</v>
      </c>
      <c r="E15" s="193"/>
      <c r="F15" s="193"/>
      <c r="G15" s="193"/>
      <c r="H15" s="193"/>
    </row>
    <row r="16" spans="1:8" x14ac:dyDescent="0.25">
      <c r="A16" s="218">
        <v>12</v>
      </c>
      <c r="B16" s="188" t="s">
        <v>21</v>
      </c>
      <c r="C16" s="204">
        <v>0</v>
      </c>
      <c r="D16" s="203">
        <v>1</v>
      </c>
      <c r="E16" s="193"/>
      <c r="F16" s="193"/>
      <c r="G16" s="193"/>
      <c r="H16" s="193"/>
    </row>
    <row r="17" spans="1:8" x14ac:dyDescent="0.25">
      <c r="A17" s="218">
        <v>13</v>
      </c>
      <c r="B17" s="188" t="s">
        <v>22</v>
      </c>
      <c r="C17" s="204">
        <v>0</v>
      </c>
      <c r="D17" s="203">
        <v>1</v>
      </c>
      <c r="E17" s="193"/>
      <c r="F17" s="193"/>
      <c r="G17" s="193"/>
      <c r="H17" s="193"/>
    </row>
    <row r="18" spans="1:8" x14ac:dyDescent="0.25">
      <c r="A18" s="218">
        <v>14</v>
      </c>
      <c r="B18" s="188" t="s">
        <v>23</v>
      </c>
      <c r="C18" s="204">
        <v>0</v>
      </c>
      <c r="D18" s="203">
        <v>1</v>
      </c>
      <c r="E18" s="193"/>
      <c r="F18" s="193"/>
      <c r="G18" s="193"/>
      <c r="H18" s="193"/>
    </row>
    <row r="19" spans="1:8" x14ac:dyDescent="0.25">
      <c r="A19" s="218">
        <v>15</v>
      </c>
      <c r="B19" s="188" t="s">
        <v>24</v>
      </c>
      <c r="C19" s="204">
        <v>0</v>
      </c>
      <c r="D19" s="203">
        <v>1</v>
      </c>
      <c r="E19" s="193"/>
      <c r="F19" s="193"/>
      <c r="G19" s="193"/>
      <c r="H19" s="193"/>
    </row>
    <row r="20" spans="1:8" x14ac:dyDescent="0.25">
      <c r="A20" s="218">
        <v>16</v>
      </c>
      <c r="B20" s="188" t="s">
        <v>25</v>
      </c>
      <c r="C20" s="204">
        <v>0</v>
      </c>
      <c r="D20" s="203">
        <v>1</v>
      </c>
      <c r="E20" s="193"/>
      <c r="F20" s="193"/>
      <c r="G20" s="193"/>
      <c r="H20" s="193"/>
    </row>
    <row r="21" spans="1:8" x14ac:dyDescent="0.25">
      <c r="A21" s="218">
        <v>17</v>
      </c>
      <c r="B21" s="188" t="s">
        <v>26</v>
      </c>
      <c r="C21" s="204">
        <v>0</v>
      </c>
      <c r="D21" s="203">
        <v>1</v>
      </c>
      <c r="E21" s="193"/>
      <c r="F21" s="193"/>
      <c r="G21" s="193"/>
      <c r="H21" s="193"/>
    </row>
    <row r="22" spans="1:8" x14ac:dyDescent="0.25">
      <c r="A22" s="218">
        <v>18</v>
      </c>
      <c r="B22" s="188" t="s">
        <v>27</v>
      </c>
      <c r="C22" s="204">
        <v>0</v>
      </c>
      <c r="D22" s="203">
        <v>1</v>
      </c>
      <c r="E22" s="193"/>
      <c r="F22" s="193"/>
      <c r="G22" s="193"/>
      <c r="H22" s="193"/>
    </row>
    <row r="23" spans="1:8" x14ac:dyDescent="0.25">
      <c r="A23" s="218">
        <v>19</v>
      </c>
      <c r="B23" s="188" t="s">
        <v>28</v>
      </c>
      <c r="C23" s="204">
        <v>2</v>
      </c>
      <c r="D23" s="203">
        <v>0</v>
      </c>
      <c r="E23" s="193"/>
      <c r="F23" s="193"/>
      <c r="G23" s="193"/>
      <c r="H23" s="193"/>
    </row>
    <row r="24" spans="1:8" x14ac:dyDescent="0.25">
      <c r="A24" s="218">
        <v>20</v>
      </c>
      <c r="B24" s="188" t="s">
        <v>29</v>
      </c>
      <c r="C24" s="204">
        <v>0</v>
      </c>
      <c r="D24" s="203">
        <v>1</v>
      </c>
      <c r="E24" s="193"/>
      <c r="F24" s="193"/>
      <c r="G24" s="193"/>
      <c r="H24" s="193"/>
    </row>
    <row r="25" spans="1:8" x14ac:dyDescent="0.25">
      <c r="A25" s="218">
        <v>21</v>
      </c>
      <c r="B25" s="188" t="s">
        <v>30</v>
      </c>
      <c r="C25" s="204">
        <v>0</v>
      </c>
      <c r="D25" s="203">
        <v>1</v>
      </c>
      <c r="E25" s="193"/>
      <c r="F25" s="193"/>
      <c r="G25" s="193"/>
      <c r="H25" s="193"/>
    </row>
    <row r="26" spans="1:8" x14ac:dyDescent="0.25">
      <c r="A26" s="218">
        <v>22</v>
      </c>
      <c r="B26" s="188" t="s">
        <v>31</v>
      </c>
      <c r="C26" s="204">
        <v>0</v>
      </c>
      <c r="D26" s="203">
        <v>1</v>
      </c>
      <c r="E26" s="193"/>
      <c r="F26" s="193"/>
      <c r="G26" s="193"/>
      <c r="H26" s="193"/>
    </row>
    <row r="27" spans="1:8" x14ac:dyDescent="0.25">
      <c r="A27" s="218">
        <v>23</v>
      </c>
      <c r="B27" s="188" t="s">
        <v>32</v>
      </c>
      <c r="C27" s="204">
        <v>0</v>
      </c>
      <c r="D27" s="203">
        <v>1</v>
      </c>
      <c r="E27" s="193"/>
      <c r="F27" s="193"/>
      <c r="G27" s="193"/>
      <c r="H27" s="193"/>
    </row>
    <row r="28" spans="1:8" x14ac:dyDescent="0.25">
      <c r="A28" s="218">
        <v>24</v>
      </c>
      <c r="B28" s="188" t="s">
        <v>33</v>
      </c>
      <c r="C28" s="204">
        <v>1</v>
      </c>
      <c r="D28" s="203">
        <v>0</v>
      </c>
      <c r="E28" s="193"/>
      <c r="F28" s="193"/>
      <c r="G28" s="193"/>
      <c r="H28" s="193"/>
    </row>
    <row r="29" spans="1:8" x14ac:dyDescent="0.25">
      <c r="A29" s="218">
        <v>25</v>
      </c>
      <c r="B29" s="188" t="s">
        <v>34</v>
      </c>
      <c r="C29" s="204">
        <v>0</v>
      </c>
      <c r="D29" s="203">
        <v>1</v>
      </c>
      <c r="E29" s="193"/>
      <c r="F29" s="193"/>
      <c r="G29" s="193"/>
      <c r="H29" s="193"/>
    </row>
    <row r="30" spans="1:8" x14ac:dyDescent="0.25">
      <c r="A30" s="218">
        <v>26</v>
      </c>
      <c r="B30" s="188" t="s">
        <v>35</v>
      </c>
      <c r="C30" s="204">
        <v>0</v>
      </c>
      <c r="D30" s="203">
        <v>1</v>
      </c>
      <c r="E30" s="193"/>
      <c r="F30" s="193"/>
      <c r="G30" s="193"/>
      <c r="H30" s="193"/>
    </row>
    <row r="31" spans="1:8" x14ac:dyDescent="0.25">
      <c r="A31" s="218">
        <v>27</v>
      </c>
      <c r="B31" s="188" t="s">
        <v>36</v>
      </c>
      <c r="C31" s="204">
        <v>1</v>
      </c>
      <c r="D31" s="203">
        <v>0</v>
      </c>
      <c r="E31" s="193"/>
      <c r="F31" s="193"/>
      <c r="G31" s="193"/>
      <c r="H31" s="193"/>
    </row>
    <row r="32" spans="1:8" x14ac:dyDescent="0.25">
      <c r="A32" s="218">
        <v>28</v>
      </c>
      <c r="B32" s="188" t="s">
        <v>37</v>
      </c>
      <c r="C32" s="204">
        <v>0</v>
      </c>
      <c r="D32" s="203">
        <v>1</v>
      </c>
      <c r="E32" s="193"/>
      <c r="F32" s="193"/>
      <c r="G32" s="193"/>
      <c r="H32" s="193"/>
    </row>
    <row r="33" spans="1:8" x14ac:dyDescent="0.25">
      <c r="A33" s="218">
        <v>29</v>
      </c>
      <c r="B33" s="188" t="s">
        <v>38</v>
      </c>
      <c r="C33" s="204">
        <v>0</v>
      </c>
      <c r="D33" s="203">
        <v>1</v>
      </c>
      <c r="E33" s="193"/>
      <c r="F33" s="193"/>
      <c r="G33" s="193"/>
      <c r="H33" s="193"/>
    </row>
    <row r="34" spans="1:8" x14ac:dyDescent="0.25">
      <c r="A34" s="218">
        <v>30</v>
      </c>
      <c r="B34" s="188" t="s">
        <v>39</v>
      </c>
      <c r="C34" s="204">
        <v>0</v>
      </c>
      <c r="D34" s="203">
        <v>1</v>
      </c>
      <c r="E34" s="193"/>
      <c r="F34" s="193"/>
      <c r="G34" s="193"/>
      <c r="H34" s="193"/>
    </row>
    <row r="35" spans="1:8" x14ac:dyDescent="0.25">
      <c r="A35" s="218">
        <v>31</v>
      </c>
      <c r="B35" s="188" t="s">
        <v>40</v>
      </c>
      <c r="C35" s="204">
        <v>0</v>
      </c>
      <c r="D35" s="203">
        <v>1</v>
      </c>
      <c r="E35" s="193"/>
      <c r="F35" s="193"/>
      <c r="G35" s="193"/>
      <c r="H35" s="193"/>
    </row>
    <row r="36" spans="1:8" ht="30" x14ac:dyDescent="0.25">
      <c r="A36" s="218">
        <v>32</v>
      </c>
      <c r="B36" s="188" t="s">
        <v>41</v>
      </c>
      <c r="C36" s="204">
        <v>2</v>
      </c>
      <c r="D36" s="203">
        <v>0</v>
      </c>
      <c r="E36" s="193"/>
      <c r="F36" s="193"/>
      <c r="G36" s="193"/>
      <c r="H36" s="193"/>
    </row>
    <row r="37" spans="1:8" x14ac:dyDescent="0.25">
      <c r="A37" s="218">
        <v>33</v>
      </c>
      <c r="B37" s="188" t="s">
        <v>42</v>
      </c>
      <c r="C37" s="204">
        <v>4</v>
      </c>
      <c r="D37" s="203">
        <v>0</v>
      </c>
      <c r="E37" s="193"/>
      <c r="F37" s="193"/>
      <c r="G37" s="193"/>
      <c r="H37" s="193"/>
    </row>
    <row r="38" spans="1:8" x14ac:dyDescent="0.25">
      <c r="A38" s="218">
        <v>34</v>
      </c>
      <c r="B38" s="188" t="s">
        <v>43</v>
      </c>
      <c r="C38" s="204">
        <v>0</v>
      </c>
      <c r="D38" s="203">
        <v>1</v>
      </c>
      <c r="E38" s="193"/>
      <c r="F38" s="193"/>
      <c r="G38" s="193"/>
      <c r="H38" s="193"/>
    </row>
    <row r="39" spans="1:8" x14ac:dyDescent="0.25">
      <c r="A39" s="218">
        <v>35</v>
      </c>
      <c r="B39" s="188" t="s">
        <v>44</v>
      </c>
      <c r="C39" s="204">
        <v>0</v>
      </c>
      <c r="D39" s="203">
        <v>1</v>
      </c>
      <c r="E39" s="193"/>
      <c r="F39" s="193"/>
      <c r="G39" s="193"/>
      <c r="H39" s="193"/>
    </row>
    <row r="40" spans="1:8" x14ac:dyDescent="0.25">
      <c r="A40" s="218">
        <v>36</v>
      </c>
      <c r="B40" s="188" t="s">
        <v>45</v>
      </c>
      <c r="C40" s="204">
        <v>0</v>
      </c>
      <c r="D40" s="203">
        <v>1</v>
      </c>
      <c r="E40" s="193"/>
      <c r="F40" s="193"/>
      <c r="G40" s="193"/>
      <c r="H40" s="193"/>
    </row>
    <row r="41" spans="1:8" x14ac:dyDescent="0.25">
      <c r="A41" s="218">
        <v>37</v>
      </c>
      <c r="B41" s="188" t="s">
        <v>46</v>
      </c>
      <c r="C41" s="204">
        <v>1</v>
      </c>
      <c r="D41" s="203">
        <v>0</v>
      </c>
      <c r="E41" s="193"/>
      <c r="F41" s="193"/>
      <c r="G41" s="193"/>
      <c r="H41" s="193"/>
    </row>
    <row r="42" spans="1:8" x14ac:dyDescent="0.25">
      <c r="A42" s="218">
        <v>38</v>
      </c>
      <c r="B42" s="188" t="s">
        <v>47</v>
      </c>
      <c r="C42" s="204">
        <v>0</v>
      </c>
      <c r="D42" s="203">
        <v>1</v>
      </c>
      <c r="E42" s="193"/>
      <c r="F42" s="193"/>
      <c r="G42" s="193"/>
      <c r="H42" s="193"/>
    </row>
    <row r="43" spans="1:8" x14ac:dyDescent="0.25">
      <c r="A43" s="218">
        <v>39</v>
      </c>
      <c r="B43" s="188" t="s">
        <v>48</v>
      </c>
      <c r="C43" s="204">
        <v>0</v>
      </c>
      <c r="D43" s="203">
        <v>1</v>
      </c>
      <c r="E43" s="193"/>
      <c r="F43" s="193"/>
      <c r="G43" s="193"/>
      <c r="H43" s="193"/>
    </row>
    <row r="44" spans="1:8" x14ac:dyDescent="0.25">
      <c r="A44" s="218">
        <v>40</v>
      </c>
      <c r="B44" s="188" t="s">
        <v>49</v>
      </c>
      <c r="C44" s="204">
        <v>0</v>
      </c>
      <c r="D44" s="203">
        <v>1</v>
      </c>
      <c r="E44" s="193"/>
      <c r="F44" s="193"/>
      <c r="G44" s="193"/>
      <c r="H44" s="193"/>
    </row>
    <row r="45" spans="1:8" x14ac:dyDescent="0.25">
      <c r="A45" s="218">
        <v>41</v>
      </c>
      <c r="B45" s="188" t="s">
        <v>50</v>
      </c>
      <c r="C45" s="204">
        <v>0</v>
      </c>
      <c r="D45" s="203">
        <v>1</v>
      </c>
      <c r="E45" s="193"/>
      <c r="F45" s="193"/>
      <c r="G45" s="193"/>
      <c r="H45" s="193"/>
    </row>
    <row r="46" spans="1:8" x14ac:dyDescent="0.25">
      <c r="A46" s="218">
        <v>42</v>
      </c>
      <c r="B46" s="188" t="s">
        <v>51</v>
      </c>
      <c r="C46" s="204">
        <v>0</v>
      </c>
      <c r="D46" s="203">
        <v>1</v>
      </c>
      <c r="E46" s="193"/>
      <c r="F46" s="193"/>
      <c r="G46" s="193"/>
      <c r="H46" s="193"/>
    </row>
    <row r="47" spans="1:8" x14ac:dyDescent="0.25">
      <c r="A47" s="218">
        <v>43</v>
      </c>
      <c r="B47" s="188" t="s">
        <v>52</v>
      </c>
      <c r="C47" s="204">
        <v>0</v>
      </c>
      <c r="D47" s="203">
        <v>1</v>
      </c>
      <c r="E47" s="193"/>
      <c r="F47" s="193"/>
      <c r="G47" s="193"/>
      <c r="H47" s="193"/>
    </row>
    <row r="48" spans="1:8" x14ac:dyDescent="0.25">
      <c r="A48" s="218">
        <v>44</v>
      </c>
      <c r="B48" s="188" t="s">
        <v>53</v>
      </c>
      <c r="C48" s="204">
        <v>0</v>
      </c>
      <c r="D48" s="203">
        <v>1</v>
      </c>
      <c r="E48" s="193"/>
      <c r="F48" s="193"/>
      <c r="G48" s="193"/>
      <c r="H48" s="193"/>
    </row>
    <row r="49" spans="1:8" x14ac:dyDescent="0.25">
      <c r="A49" s="218">
        <v>45</v>
      </c>
      <c r="B49" s="188" t="s">
        <v>54</v>
      </c>
      <c r="C49" s="204">
        <v>0</v>
      </c>
      <c r="D49" s="203">
        <v>1</v>
      </c>
      <c r="E49" s="193"/>
      <c r="F49" s="193"/>
      <c r="G49" s="193"/>
      <c r="H49" s="193"/>
    </row>
    <row r="50" spans="1:8" x14ac:dyDescent="0.25">
      <c r="A50" s="218">
        <v>46</v>
      </c>
      <c r="B50" s="188" t="s">
        <v>55</v>
      </c>
      <c r="C50" s="204">
        <v>1</v>
      </c>
      <c r="D50" s="203">
        <v>0</v>
      </c>
      <c r="E50" s="193"/>
      <c r="F50" s="193"/>
      <c r="G50" s="193"/>
      <c r="H50" s="193"/>
    </row>
    <row r="51" spans="1:8" x14ac:dyDescent="0.25">
      <c r="A51" s="218">
        <v>47</v>
      </c>
      <c r="B51" s="188" t="s">
        <v>56</v>
      </c>
      <c r="C51" s="204">
        <v>2</v>
      </c>
      <c r="D51" s="203">
        <v>0</v>
      </c>
      <c r="E51" s="193"/>
      <c r="F51" s="193"/>
      <c r="G51" s="193"/>
      <c r="H51" s="193"/>
    </row>
    <row r="52" spans="1:8" x14ac:dyDescent="0.25">
      <c r="A52" s="218">
        <v>48</v>
      </c>
      <c r="B52" s="188" t="s">
        <v>57</v>
      </c>
      <c r="C52" s="204">
        <v>2</v>
      </c>
      <c r="D52" s="203">
        <v>0</v>
      </c>
      <c r="E52" s="193"/>
      <c r="F52" s="193"/>
      <c r="G52" s="193"/>
      <c r="H52" s="193"/>
    </row>
    <row r="53" spans="1:8" x14ac:dyDescent="0.25">
      <c r="A53" s="218">
        <v>49</v>
      </c>
      <c r="B53" s="188" t="s">
        <v>58</v>
      </c>
      <c r="C53" s="204">
        <v>5</v>
      </c>
      <c r="D53" s="203">
        <v>0</v>
      </c>
      <c r="E53" s="193"/>
      <c r="F53" s="193"/>
      <c r="G53" s="193"/>
      <c r="H53" s="193"/>
    </row>
    <row r="54" spans="1:8" x14ac:dyDescent="0.25">
      <c r="A54" s="218">
        <v>50</v>
      </c>
      <c r="B54" s="188" t="s">
        <v>59</v>
      </c>
      <c r="C54" s="204">
        <v>1</v>
      </c>
      <c r="D54" s="203">
        <v>0</v>
      </c>
      <c r="E54" s="193"/>
      <c r="F54" s="193"/>
      <c r="G54" s="193"/>
      <c r="H54" s="193"/>
    </row>
    <row r="55" spans="1:8" x14ac:dyDescent="0.25">
      <c r="A55" s="218">
        <v>51</v>
      </c>
      <c r="B55" s="188" t="s">
        <v>60</v>
      </c>
      <c r="C55" s="204">
        <v>6</v>
      </c>
      <c r="D55" s="203">
        <v>0</v>
      </c>
      <c r="E55" s="193"/>
      <c r="F55" s="193"/>
      <c r="G55" s="193"/>
      <c r="H55" s="193"/>
    </row>
    <row r="56" spans="1:8" x14ac:dyDescent="0.25">
      <c r="A56" s="218">
        <v>52</v>
      </c>
      <c r="B56" s="188" t="s">
        <v>61</v>
      </c>
      <c r="C56" s="204">
        <v>1</v>
      </c>
      <c r="D56" s="203">
        <v>0</v>
      </c>
      <c r="E56" s="193"/>
      <c r="F56" s="193"/>
      <c r="G56" s="193"/>
      <c r="H56" s="193"/>
    </row>
    <row r="57" spans="1:8" x14ac:dyDescent="0.25">
      <c r="A57" s="218">
        <v>53</v>
      </c>
      <c r="B57" s="188" t="s">
        <v>62</v>
      </c>
      <c r="C57" s="204">
        <v>9</v>
      </c>
      <c r="D57" s="203">
        <v>0</v>
      </c>
      <c r="E57" s="193"/>
      <c r="F57" s="193"/>
      <c r="G57" s="193"/>
      <c r="H57" s="193"/>
    </row>
    <row r="58" spans="1:8" x14ac:dyDescent="0.25">
      <c r="A58" s="218">
        <v>54</v>
      </c>
      <c r="B58" s="188" t="s">
        <v>63</v>
      </c>
      <c r="C58" s="204">
        <v>0</v>
      </c>
      <c r="D58" s="203">
        <v>1</v>
      </c>
      <c r="E58" s="193"/>
      <c r="F58" s="193"/>
      <c r="G58" s="193"/>
      <c r="H58" s="193"/>
    </row>
    <row r="59" spans="1:8" x14ac:dyDescent="0.25">
      <c r="A59" s="218">
        <v>55</v>
      </c>
      <c r="B59" s="188" t="s">
        <v>64</v>
      </c>
      <c r="C59" s="204">
        <v>0</v>
      </c>
      <c r="D59" s="203">
        <v>1</v>
      </c>
      <c r="E59" s="193"/>
      <c r="F59" s="193"/>
      <c r="G59" s="193"/>
      <c r="H59" s="193"/>
    </row>
    <row r="60" spans="1:8" x14ac:dyDescent="0.25">
      <c r="A60" s="218">
        <v>56</v>
      </c>
      <c r="B60" s="188" t="s">
        <v>65</v>
      </c>
      <c r="C60" s="204">
        <v>0</v>
      </c>
      <c r="D60" s="203">
        <v>1</v>
      </c>
      <c r="E60" s="193"/>
      <c r="F60" s="193"/>
      <c r="G60" s="193"/>
      <c r="H60" s="193"/>
    </row>
    <row r="61" spans="1:8" x14ac:dyDescent="0.25">
      <c r="A61" s="218">
        <v>57</v>
      </c>
      <c r="B61" s="188" t="s">
        <v>66</v>
      </c>
      <c r="C61" s="204">
        <v>0</v>
      </c>
      <c r="D61" s="203">
        <v>1</v>
      </c>
      <c r="E61" s="193"/>
      <c r="F61" s="193"/>
      <c r="G61" s="193"/>
      <c r="H61" s="193"/>
    </row>
    <row r="62" spans="1:8" x14ac:dyDescent="0.25">
      <c r="A62" s="218">
        <v>58</v>
      </c>
      <c r="B62" s="188" t="s">
        <v>67</v>
      </c>
      <c r="C62" s="204">
        <v>2</v>
      </c>
      <c r="D62" s="203">
        <v>0</v>
      </c>
      <c r="E62" s="193"/>
      <c r="F62" s="193"/>
      <c r="G62" s="193"/>
      <c r="H62" s="193"/>
    </row>
    <row r="63" spans="1:8" x14ac:dyDescent="0.25">
      <c r="A63" s="218">
        <v>59</v>
      </c>
      <c r="B63" s="188" t="s">
        <v>68</v>
      </c>
      <c r="C63" s="204">
        <v>0</v>
      </c>
      <c r="D63" s="203">
        <v>1</v>
      </c>
      <c r="E63" s="193"/>
      <c r="F63" s="193"/>
      <c r="G63" s="193"/>
      <c r="H63" s="193"/>
    </row>
    <row r="64" spans="1:8" x14ac:dyDescent="0.25">
      <c r="A64" s="218">
        <v>60</v>
      </c>
      <c r="B64" s="188" t="s">
        <v>69</v>
      </c>
      <c r="C64" s="204">
        <v>1</v>
      </c>
      <c r="D64" s="203">
        <v>0</v>
      </c>
      <c r="E64" s="193"/>
      <c r="F64" s="193"/>
      <c r="G64" s="193"/>
      <c r="H64" s="193"/>
    </row>
    <row r="65" spans="1:8" x14ac:dyDescent="0.25">
      <c r="A65" s="218">
        <v>61</v>
      </c>
      <c r="B65" s="188" t="s">
        <v>70</v>
      </c>
      <c r="C65" s="204">
        <v>0</v>
      </c>
      <c r="D65" s="203">
        <v>1</v>
      </c>
      <c r="E65" s="193"/>
      <c r="F65" s="193"/>
      <c r="G65" s="193"/>
      <c r="H65" s="193"/>
    </row>
    <row r="66" spans="1:8" x14ac:dyDescent="0.25">
      <c r="A66" s="218">
        <v>62</v>
      </c>
      <c r="B66" s="188" t="s">
        <v>71</v>
      </c>
      <c r="C66" s="204">
        <v>7</v>
      </c>
      <c r="D66" s="203">
        <v>0</v>
      </c>
      <c r="E66" s="193"/>
      <c r="F66" s="193"/>
      <c r="G66" s="193"/>
      <c r="H66" s="193"/>
    </row>
    <row r="67" spans="1:8" x14ac:dyDescent="0.25">
      <c r="A67" s="218">
        <v>63</v>
      </c>
      <c r="B67" s="188" t="s">
        <v>72</v>
      </c>
      <c r="C67" s="204">
        <v>0</v>
      </c>
      <c r="D67" s="203">
        <v>1</v>
      </c>
      <c r="E67" s="193"/>
      <c r="F67" s="193"/>
      <c r="G67" s="193"/>
      <c r="H67" s="193"/>
    </row>
    <row r="68" spans="1:8" x14ac:dyDescent="0.25">
      <c r="A68" s="218">
        <v>64</v>
      </c>
      <c r="B68" s="188" t="s">
        <v>73</v>
      </c>
      <c r="C68" s="204">
        <v>0</v>
      </c>
      <c r="D68" s="203">
        <v>1</v>
      </c>
      <c r="E68" s="193"/>
      <c r="F68" s="193"/>
      <c r="G68" s="193"/>
      <c r="H68" s="193"/>
    </row>
    <row r="69" spans="1:8" x14ac:dyDescent="0.25">
      <c r="A69" s="218">
        <v>65</v>
      </c>
      <c r="B69" s="188" t="s">
        <v>74</v>
      </c>
      <c r="C69" s="204">
        <v>0</v>
      </c>
      <c r="D69" s="203">
        <v>1</v>
      </c>
      <c r="E69" s="193"/>
      <c r="F69" s="193"/>
      <c r="G69" s="193"/>
      <c r="H69" s="193"/>
    </row>
    <row r="70" spans="1:8" x14ac:dyDescent="0.25">
      <c r="A70" s="218">
        <v>66</v>
      </c>
      <c r="B70" s="188" t="s">
        <v>75</v>
      </c>
      <c r="C70" s="204">
        <v>0</v>
      </c>
      <c r="D70" s="203">
        <v>1</v>
      </c>
      <c r="E70" s="193"/>
      <c r="F70" s="193"/>
      <c r="G70" s="193"/>
      <c r="H70" s="193"/>
    </row>
    <row r="71" spans="1:8" x14ac:dyDescent="0.25">
      <c r="A71" s="218">
        <v>67</v>
      </c>
      <c r="B71" s="188" t="s">
        <v>76</v>
      </c>
      <c r="C71" s="204">
        <v>33</v>
      </c>
      <c r="D71" s="203">
        <v>0</v>
      </c>
      <c r="E71" s="193"/>
      <c r="F71" s="193"/>
      <c r="G71" s="193"/>
      <c r="H71" s="193"/>
    </row>
    <row r="72" spans="1:8" x14ac:dyDescent="0.25">
      <c r="A72" s="218">
        <v>68</v>
      </c>
      <c r="B72" s="188" t="s">
        <v>77</v>
      </c>
      <c r="C72" s="204">
        <v>0</v>
      </c>
      <c r="D72" s="203">
        <v>1</v>
      </c>
      <c r="E72" s="193"/>
      <c r="F72" s="193"/>
      <c r="G72" s="193"/>
      <c r="H72" s="193"/>
    </row>
    <row r="73" spans="1:8" x14ac:dyDescent="0.25">
      <c r="A73" s="218">
        <v>69</v>
      </c>
      <c r="B73" s="188" t="s">
        <v>78</v>
      </c>
      <c r="C73" s="204">
        <v>0</v>
      </c>
      <c r="D73" s="203">
        <v>1</v>
      </c>
      <c r="E73" s="193"/>
      <c r="F73" s="193"/>
      <c r="G73" s="193"/>
      <c r="H73" s="193"/>
    </row>
    <row r="74" spans="1:8" x14ac:dyDescent="0.25">
      <c r="A74" s="218">
        <v>70</v>
      </c>
      <c r="B74" s="188" t="s">
        <v>79</v>
      </c>
      <c r="C74" s="204">
        <v>4</v>
      </c>
      <c r="D74" s="203">
        <v>0</v>
      </c>
      <c r="E74" s="193"/>
      <c r="F74" s="193"/>
      <c r="G74" s="193"/>
      <c r="H74" s="193"/>
    </row>
    <row r="75" spans="1:8" x14ac:dyDescent="0.25">
      <c r="A75" s="218">
        <v>71</v>
      </c>
      <c r="B75" s="188" t="s">
        <v>80</v>
      </c>
      <c r="C75" s="204">
        <v>0</v>
      </c>
      <c r="D75" s="203">
        <v>1</v>
      </c>
      <c r="E75" s="193"/>
      <c r="F75" s="193"/>
      <c r="G75" s="193"/>
      <c r="H75" s="193"/>
    </row>
    <row r="76" spans="1:8" x14ac:dyDescent="0.25">
      <c r="A76" s="218">
        <v>72</v>
      </c>
      <c r="B76" s="188" t="s">
        <v>81</v>
      </c>
      <c r="C76" s="204">
        <v>0</v>
      </c>
      <c r="D76" s="203">
        <v>1</v>
      </c>
      <c r="E76" s="193"/>
      <c r="F76" s="193"/>
      <c r="G76" s="193"/>
      <c r="H76" s="193"/>
    </row>
    <row r="77" spans="1:8" x14ac:dyDescent="0.25">
      <c r="A77" s="218">
        <v>73</v>
      </c>
      <c r="B77" s="188" t="s">
        <v>82</v>
      </c>
      <c r="C77" s="204">
        <v>0</v>
      </c>
      <c r="D77" s="203">
        <v>1</v>
      </c>
      <c r="E77" s="193"/>
      <c r="F77" s="193"/>
      <c r="G77" s="193"/>
      <c r="H77" s="193"/>
    </row>
    <row r="78" spans="1:8" x14ac:dyDescent="0.25">
      <c r="A78" s="218">
        <v>74</v>
      </c>
      <c r="B78" s="188" t="s">
        <v>83</v>
      </c>
      <c r="C78" s="204">
        <v>0</v>
      </c>
      <c r="D78" s="203">
        <v>1</v>
      </c>
      <c r="E78" s="193"/>
      <c r="F78" s="193"/>
      <c r="G78" s="193"/>
      <c r="H78" s="193"/>
    </row>
    <row r="79" spans="1:8" x14ac:dyDescent="0.25">
      <c r="A79" s="218">
        <v>75</v>
      </c>
      <c r="B79" s="188" t="s">
        <v>84</v>
      </c>
      <c r="C79" s="204">
        <v>0</v>
      </c>
      <c r="D79" s="203">
        <v>1</v>
      </c>
      <c r="E79" s="193"/>
      <c r="F79" s="193"/>
      <c r="G79" s="193"/>
      <c r="H79" s="193"/>
    </row>
    <row r="80" spans="1:8" x14ac:dyDescent="0.25">
      <c r="A80" s="218">
        <v>76</v>
      </c>
      <c r="B80" s="188" t="s">
        <v>85</v>
      </c>
      <c r="C80" s="204">
        <v>0</v>
      </c>
      <c r="D80" s="203">
        <v>1</v>
      </c>
      <c r="E80" s="193"/>
      <c r="F80" s="193"/>
      <c r="G80" s="193"/>
      <c r="H80" s="193"/>
    </row>
    <row r="81" spans="1:8" x14ac:dyDescent="0.25">
      <c r="A81" s="218">
        <v>77</v>
      </c>
      <c r="B81" s="188" t="s">
        <v>86</v>
      </c>
      <c r="C81" s="204">
        <v>5</v>
      </c>
      <c r="D81" s="203">
        <v>0</v>
      </c>
      <c r="E81" s="193"/>
      <c r="F81" s="193"/>
      <c r="G81" s="193"/>
      <c r="H81" s="193"/>
    </row>
    <row r="82" spans="1:8" x14ac:dyDescent="0.25">
      <c r="A82" s="218">
        <v>78</v>
      </c>
      <c r="B82" s="188" t="s">
        <v>87</v>
      </c>
      <c r="C82" s="204">
        <v>12</v>
      </c>
      <c r="D82" s="203">
        <v>0</v>
      </c>
      <c r="E82" s="193"/>
      <c r="F82" s="193"/>
      <c r="G82" s="193"/>
      <c r="H82" s="193"/>
    </row>
    <row r="83" spans="1:8" x14ac:dyDescent="0.25">
      <c r="A83" s="218">
        <v>79</v>
      </c>
      <c r="B83" s="188" t="s">
        <v>88</v>
      </c>
      <c r="C83" s="204">
        <v>1</v>
      </c>
      <c r="D83" s="203">
        <v>0</v>
      </c>
      <c r="E83" s="193"/>
      <c r="F83" s="193"/>
      <c r="G83" s="193"/>
      <c r="H83" s="193"/>
    </row>
    <row r="84" spans="1:8" x14ac:dyDescent="0.25">
      <c r="A84" s="218">
        <v>80</v>
      </c>
      <c r="B84" s="188" t="s">
        <v>89</v>
      </c>
      <c r="C84" s="204">
        <v>0</v>
      </c>
      <c r="D84" s="203">
        <v>1</v>
      </c>
      <c r="E84" s="193"/>
      <c r="F84" s="193"/>
      <c r="G84" s="193"/>
      <c r="H84" s="193"/>
    </row>
    <row r="85" spans="1:8" x14ac:dyDescent="0.25">
      <c r="A85" s="218">
        <v>81</v>
      </c>
      <c r="B85" s="188" t="s">
        <v>90</v>
      </c>
      <c r="C85" s="204">
        <v>0</v>
      </c>
      <c r="D85" s="203">
        <v>1</v>
      </c>
      <c r="E85" s="193"/>
      <c r="F85" s="193"/>
      <c r="G85" s="193"/>
      <c r="H85" s="193"/>
    </row>
    <row r="86" spans="1:8" ht="30" x14ac:dyDescent="0.25">
      <c r="A86" s="218">
        <v>82</v>
      </c>
      <c r="B86" s="188" t="s">
        <v>91</v>
      </c>
      <c r="C86" s="204">
        <v>1</v>
      </c>
      <c r="D86" s="203">
        <v>0</v>
      </c>
      <c r="E86" s="193"/>
      <c r="F86" s="193"/>
      <c r="G86" s="193"/>
      <c r="H86" s="193"/>
    </row>
    <row r="87" spans="1:8" x14ac:dyDescent="0.25">
      <c r="A87" s="218">
        <v>83</v>
      </c>
      <c r="B87" s="188" t="s">
        <v>92</v>
      </c>
      <c r="C87" s="204">
        <v>3</v>
      </c>
      <c r="D87" s="203">
        <v>0</v>
      </c>
      <c r="E87" s="193"/>
      <c r="F87" s="193"/>
      <c r="G87" s="193"/>
      <c r="H87" s="193"/>
    </row>
    <row r="88" spans="1:8" x14ac:dyDescent="0.25">
      <c r="A88" s="218">
        <v>84</v>
      </c>
      <c r="B88" s="187" t="s">
        <v>93</v>
      </c>
      <c r="C88" s="204">
        <v>0</v>
      </c>
      <c r="D88" s="203">
        <v>1</v>
      </c>
      <c r="E88" s="193"/>
      <c r="F88" s="193"/>
      <c r="G88" s="193"/>
      <c r="H88" s="193"/>
    </row>
    <row r="89" spans="1:8" ht="15.75" thickBot="1" x14ac:dyDescent="0.3">
      <c r="A89" s="218">
        <v>85</v>
      </c>
      <c r="B89" s="188" t="s">
        <v>94</v>
      </c>
      <c r="C89" s="204">
        <v>0</v>
      </c>
      <c r="D89" s="217">
        <v>1</v>
      </c>
      <c r="E89" s="193"/>
      <c r="F89" s="193"/>
      <c r="G89" s="193"/>
      <c r="H89" s="193"/>
    </row>
  </sheetData>
  <autoFilter ref="A3:D89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3</vt:i4>
      </vt:variant>
    </vt:vector>
  </HeadingPairs>
  <TitlesOfParts>
    <vt:vector size="31" baseType="lpstr">
      <vt:lpstr>рейтинг</vt:lpstr>
      <vt:lpstr>свод</vt:lpstr>
      <vt:lpstr>1.1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3.1</vt:lpstr>
      <vt:lpstr>3.2</vt:lpstr>
      <vt:lpstr>4.1</vt:lpstr>
      <vt:lpstr>5.1</vt:lpstr>
      <vt:lpstr>5.2</vt:lpstr>
      <vt:lpstr>5.3</vt:lpstr>
      <vt:lpstr>5.4</vt:lpstr>
      <vt:lpstr>6.1</vt:lpstr>
      <vt:lpstr>6.2</vt:lpstr>
      <vt:lpstr>6.3</vt:lpstr>
      <vt:lpstr>6.4</vt:lpstr>
      <vt:lpstr>7.1</vt:lpstr>
      <vt:lpstr>7.2</vt:lpstr>
      <vt:lpstr>'2.3'!DataName</vt:lpstr>
      <vt:lpstr>'2.3'!DataSpravka</vt:lpstr>
      <vt:lpstr>DataSpravka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Вязьмин</dc:creator>
  <cp:lastModifiedBy>Волженский Максим Юрьевич</cp:lastModifiedBy>
  <cp:lastPrinted>2016-05-23T13:09:04Z</cp:lastPrinted>
  <dcterms:created xsi:type="dcterms:W3CDTF">2016-05-21T12:49:34Z</dcterms:created>
  <dcterms:modified xsi:type="dcterms:W3CDTF">2016-06-21T08:57:13Z</dcterms:modified>
</cp:coreProperties>
</file>